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19" windowHeight="8225" tabRatio="599" activeTab="0"/>
  </bookViews>
  <sheets>
    <sheet name="彙總表" sheetId="1" r:id="rId1"/>
    <sheet name="人事費" sheetId="2" r:id="rId2"/>
    <sheet name="車輛費用" sheetId="3" r:id="rId3"/>
  </sheets>
  <definedNames>
    <definedName name="_xlnm.Print_Area" localSheetId="1">'人事費'!$A$2:$X$105</definedName>
    <definedName name="_xlnm.Print_Area" localSheetId="2">'車輛費用'!$A$1:$T$41</definedName>
    <definedName name="_xlnm.Print_Area" localSheetId="0">'彙總表'!$M$2:$BK$107</definedName>
    <definedName name="_xlnm.Print_Titles" localSheetId="1">'人事費'!$2:$3</definedName>
    <definedName name="_xlnm.Print_Titles" localSheetId="2">'車輛費用'!$1:$3</definedName>
    <definedName name="_xlnm.Print_Titles" localSheetId="0">'彙總表'!$M:$M,'彙總表'!$3:$4</definedName>
  </definedNames>
  <calcPr fullCalcOnLoad="1"/>
</workbook>
</file>

<file path=xl/comments1.xml><?xml version="1.0" encoding="utf-8"?>
<comments xmlns="http://schemas.openxmlformats.org/spreadsheetml/2006/main">
  <authors>
    <author>yuling</author>
    <author>hlc</author>
    <author>SuperXP</author>
    <author>USER</author>
    <author>user</author>
  </authors>
  <commentList>
    <comment ref="AO23" authorId="0">
      <text>
        <r>
          <rPr>
            <b/>
            <sz val="9"/>
            <rFont val="新細明體"/>
            <family val="1"/>
          </rPr>
          <t>yuling:</t>
        </r>
        <r>
          <rPr>
            <sz val="9"/>
            <rFont val="新細明體"/>
            <family val="1"/>
          </rPr>
          <t xml:space="preserve">
請注意99年度預算時，原編列3台電梯，請減列為2台(因為扣除仁里分校的一台)</t>
        </r>
      </text>
    </comment>
    <comment ref="AP23" authorId="0">
      <text>
        <r>
          <rPr>
            <b/>
            <sz val="9"/>
            <rFont val="新細明體"/>
            <family val="1"/>
          </rPr>
          <t>yuling:</t>
        </r>
        <r>
          <rPr>
            <sz val="9"/>
            <rFont val="新細明體"/>
            <family val="1"/>
          </rPr>
          <t xml:space="preserve">
請注意99年度預算時，原編列3台電梯，請減列為2台(因為扣除仁里分校的一台)</t>
        </r>
      </text>
    </comment>
    <comment ref="L2" authorId="0">
      <text>
        <r>
          <rPr>
            <sz val="9"/>
            <rFont val="新細明體"/>
            <family val="1"/>
          </rPr>
          <t>人事處提供資料</t>
        </r>
      </text>
    </comment>
    <comment ref="A23" authorId="0">
      <text>
        <r>
          <rPr>
            <b/>
            <sz val="9"/>
            <rFont val="新細明體"/>
            <family val="1"/>
          </rPr>
          <t>yuling:</t>
        </r>
        <r>
          <rPr>
            <sz val="9"/>
            <rFont val="新細明體"/>
            <family val="1"/>
          </rPr>
          <t xml:space="preserve">
仁里分校委外辦理實驗幼稚園</t>
        </r>
      </text>
    </comment>
    <comment ref="AK23" authorId="0">
      <text>
        <r>
          <rPr>
            <b/>
            <sz val="9"/>
            <rFont val="新細明體"/>
            <family val="1"/>
          </rPr>
          <t>yuling:</t>
        </r>
        <r>
          <rPr>
            <sz val="9"/>
            <rFont val="新細明體"/>
            <family val="1"/>
          </rPr>
          <t xml:space="preserve">
刪除仁里分校基本辦公費</t>
        </r>
      </text>
    </comment>
    <comment ref="M107" authorId="0">
      <text>
        <r>
          <rPr>
            <b/>
            <sz val="9"/>
            <rFont val="新細明體"/>
            <family val="1"/>
          </rPr>
          <t>yuling:</t>
        </r>
        <r>
          <rPr>
            <sz val="9"/>
            <rFont val="新細明體"/>
            <family val="1"/>
          </rPr>
          <t xml:space="preserve">
暫列入宜昌國小專案未分配數</t>
        </r>
      </text>
    </comment>
    <comment ref="AM3" authorId="1">
      <text>
        <r>
          <rPr>
            <b/>
            <sz val="9"/>
            <rFont val="新細明體"/>
            <family val="1"/>
          </rPr>
          <t>根據水電費一覽表y欄</t>
        </r>
      </text>
    </comment>
    <comment ref="E7" authorId="2">
      <text>
        <r>
          <rPr>
            <sz val="9"/>
            <rFont val="新細明體"/>
            <family val="1"/>
          </rPr>
          <t>營養師1名
專輔人力104年改列教育處</t>
        </r>
      </text>
    </comment>
    <comment ref="X3" authorId="3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人事處退撫科</t>
        </r>
      </text>
    </comment>
    <comment ref="AJ3" authorId="3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國教科</t>
        </r>
      </text>
    </comment>
    <comment ref="R3" authorId="3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社教科
</t>
        </r>
      </text>
    </comment>
    <comment ref="Q3" authorId="3">
      <text>
        <r>
          <rPr>
            <b/>
            <sz val="9"/>
            <rFont val="新細明體"/>
            <family val="1"/>
          </rPr>
          <t>USER:人事處簽核案</t>
        </r>
      </text>
    </comment>
    <comment ref="V3" authorId="3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國教科</t>
        </r>
      </text>
    </comment>
    <comment ref="AI3" authorId="3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國教科</t>
        </r>
      </text>
    </comment>
    <comment ref="AI38" authorId="3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含鳳信
</t>
        </r>
      </text>
    </comment>
    <comment ref="AO7" authorId="1">
      <text>
        <r>
          <rPr>
            <b/>
            <sz val="9"/>
            <rFont val="新細明體"/>
            <family val="1"/>
          </rPr>
          <t>103年度多增加1台
(分校)</t>
        </r>
      </text>
    </comment>
    <comment ref="AL26" authorId="1">
      <text>
        <r>
          <rPr>
            <b/>
            <sz val="9"/>
            <rFont val="新細明體"/>
            <family val="1"/>
          </rPr>
          <t>hlc:</t>
        </r>
        <r>
          <rPr>
            <sz val="9"/>
            <rFont val="新細明體"/>
            <family val="1"/>
          </rPr>
          <t xml:space="preserve">
修正後</t>
        </r>
      </text>
    </comment>
    <comment ref="AE3" authorId="1">
      <text>
        <r>
          <rPr>
            <b/>
            <sz val="9"/>
            <rFont val="新細明體"/>
            <family val="1"/>
          </rPr>
          <t>104年度新增</t>
        </r>
      </text>
    </comment>
    <comment ref="BB3" authorId="1">
      <text>
        <r>
          <rPr>
            <b/>
            <sz val="9"/>
            <rFont val="新細明體"/>
            <family val="1"/>
          </rPr>
          <t>自104年度由教育處改編至學校預算</t>
        </r>
      </text>
    </comment>
    <comment ref="AC3" authorId="1">
      <text>
        <r>
          <rPr>
            <b/>
            <sz val="9"/>
            <rFont val="新細明體"/>
            <family val="1"/>
          </rPr>
          <t>104年預算,將廚工區分為計畫型補助及縣預算</t>
        </r>
      </text>
    </comment>
    <comment ref="D38" authorId="1">
      <text>
        <r>
          <rPr>
            <b/>
            <sz val="9"/>
            <rFont val="新細明體"/>
            <family val="1"/>
          </rPr>
          <t>含鳳信校護併鳳林</t>
        </r>
      </text>
    </comment>
    <comment ref="AJ6" authorId="1">
      <text>
        <r>
          <rPr>
            <b/>
            <sz val="9"/>
            <rFont val="新細明體"/>
            <family val="1"/>
          </rPr>
          <t>幼兒園</t>
        </r>
      </text>
    </comment>
    <comment ref="AJ7" authorId="1">
      <text>
        <r>
          <rPr>
            <b/>
            <sz val="9"/>
            <rFont val="新細明體"/>
            <family val="1"/>
          </rPr>
          <t>分校</t>
        </r>
      </text>
    </comment>
    <comment ref="D46" authorId="1">
      <text>
        <r>
          <rPr>
            <b/>
            <sz val="9"/>
            <rFont val="新細明體"/>
            <family val="1"/>
          </rPr>
          <t>含大富校護併大進</t>
        </r>
      </text>
    </comment>
    <comment ref="D5" authorId="1">
      <text>
        <r>
          <rPr>
            <b/>
            <sz val="9"/>
            <rFont val="新細明體"/>
            <family val="1"/>
          </rPr>
          <t>含鳳信併鳳林校護1人
含大富併大進校護1人</t>
        </r>
      </text>
    </comment>
    <comment ref="BC3" authorId="1">
      <text>
        <r>
          <rPr>
            <b/>
            <sz val="9"/>
            <rFont val="新細明體"/>
            <family val="1"/>
          </rPr>
          <t>hlc:</t>
        </r>
        <r>
          <rPr>
            <sz val="9"/>
            <rFont val="新細明體"/>
            <family val="1"/>
          </rPr>
          <t xml:space="preserve">
105年新增</t>
        </r>
      </text>
    </comment>
    <comment ref="V58" authorId="4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含永昌分校</t>
        </r>
        <r>
          <rPr>
            <sz val="9"/>
            <rFont val="Tahoma"/>
            <family val="2"/>
          </rPr>
          <t>164700</t>
        </r>
        <r>
          <rPr>
            <sz val="9"/>
            <rFont val="細明體"/>
            <family val="3"/>
          </rPr>
          <t>元</t>
        </r>
      </text>
    </comment>
    <comment ref="AF7" authorId="1">
      <text>
        <r>
          <rPr>
            <b/>
            <sz val="9"/>
            <rFont val="新細明體"/>
            <family val="1"/>
          </rPr>
          <t>hlc:</t>
        </r>
        <r>
          <rPr>
            <sz val="9"/>
            <rFont val="新細明體"/>
            <family val="1"/>
          </rPr>
          <t xml:space="preserve">
約聘280</t>
        </r>
      </text>
    </comment>
    <comment ref="AI58" authorId="1">
      <text>
        <r>
          <rPr>
            <b/>
            <sz val="9"/>
            <rFont val="新細明體"/>
            <family val="1"/>
          </rPr>
          <t>hlc:</t>
        </r>
        <r>
          <rPr>
            <sz val="9"/>
            <rFont val="新細明體"/>
            <family val="1"/>
          </rPr>
          <t xml:space="preserve">
含永昌分校164250元
</t>
        </r>
      </text>
    </comment>
    <comment ref="AJ85" authorId="1">
      <text>
        <r>
          <rPr>
            <b/>
            <sz val="9"/>
            <rFont val="新細明體"/>
            <family val="1"/>
          </rPr>
          <t>hlc:</t>
        </r>
        <r>
          <rPr>
            <sz val="9"/>
            <rFont val="新細明體"/>
            <family val="1"/>
          </rPr>
          <t xml:space="preserve">
含重光分校37800元</t>
        </r>
      </text>
    </comment>
    <comment ref="AE7" authorId="1">
      <text>
        <r>
          <rPr>
            <b/>
            <sz val="9"/>
            <rFont val="新細明體"/>
            <family val="1"/>
          </rPr>
          <t>hlc:</t>
        </r>
        <r>
          <rPr>
            <sz val="9"/>
            <rFont val="新細明體"/>
            <family val="1"/>
          </rPr>
          <t xml:space="preserve">
約聘280
</t>
        </r>
      </text>
    </comment>
  </commentList>
</comments>
</file>

<file path=xl/comments2.xml><?xml version="1.0" encoding="utf-8"?>
<comments xmlns="http://schemas.openxmlformats.org/spreadsheetml/2006/main">
  <authors>
    <author>SuperXP</author>
    <author>hlc</author>
  </authors>
  <commentList>
    <comment ref="E6" authorId="0">
      <text>
        <r>
          <rPr>
            <sz val="9"/>
            <rFont val="新細明體"/>
            <family val="1"/>
          </rPr>
          <t>營養師1名
專業輔導人員104年改列教育處</t>
        </r>
      </text>
    </comment>
    <comment ref="A107" authorId="1">
      <text>
        <r>
          <rPr>
            <b/>
            <sz val="9"/>
            <rFont val="新細明體"/>
            <family val="1"/>
          </rPr>
          <t xml:space="preserve">含鳳信校護併鳳林
含大富校護併大進
</t>
        </r>
      </text>
    </comment>
    <comment ref="D4" authorId="1">
      <text>
        <r>
          <rPr>
            <b/>
            <sz val="9"/>
            <rFont val="新細明體"/>
            <family val="1"/>
          </rPr>
          <t>含鳳信併鳳林校護1人
含大富併大進校護1人</t>
        </r>
      </text>
    </comment>
  </commentList>
</comments>
</file>

<file path=xl/comments3.xml><?xml version="1.0" encoding="utf-8"?>
<comments xmlns="http://schemas.openxmlformats.org/spreadsheetml/2006/main">
  <authors>
    <author>hlc</author>
  </authors>
  <commentList>
    <comment ref="F2" authorId="0">
      <text>
        <r>
          <rPr>
            <b/>
            <sz val="9"/>
            <rFont val="新細明體"/>
            <family val="1"/>
          </rPr>
          <t>以驗收後發照日期為準</t>
        </r>
      </text>
    </comment>
  </commentList>
</comments>
</file>

<file path=xl/sharedStrings.xml><?xml version="1.0" encoding="utf-8"?>
<sst xmlns="http://schemas.openxmlformats.org/spreadsheetml/2006/main" count="490" uniqueCount="352">
  <si>
    <t>5L100100-人員維持費</t>
  </si>
  <si>
    <t>5M</t>
  </si>
  <si>
    <t>5L100301</t>
  </si>
  <si>
    <t>薪資</t>
  </si>
  <si>
    <t>退撫基金</t>
  </si>
  <si>
    <t>公保費</t>
  </si>
  <si>
    <t>健保費</t>
  </si>
  <si>
    <t>勞保費</t>
  </si>
  <si>
    <t>退休準備金(離職儲金)</t>
  </si>
  <si>
    <t>不休假加班費</t>
  </si>
  <si>
    <t>考績獎金</t>
  </si>
  <si>
    <t>年終獎金</t>
  </si>
  <si>
    <t>經常門</t>
  </si>
  <si>
    <t>三菱</t>
  </si>
  <si>
    <t>602明義國小</t>
  </si>
  <si>
    <t>603明廉國小</t>
  </si>
  <si>
    <r>
      <t>604</t>
    </r>
    <r>
      <rPr>
        <b/>
        <sz val="14"/>
        <color indexed="8"/>
        <rFont val="新細明體"/>
        <family val="1"/>
      </rPr>
      <t>明恥國小</t>
    </r>
  </si>
  <si>
    <t>605中正國小</t>
  </si>
  <si>
    <t>611鑄強國小</t>
  </si>
  <si>
    <t>615康樂國小</t>
  </si>
  <si>
    <t>616嘉里國小</t>
  </si>
  <si>
    <t>618宜昌國小</t>
  </si>
  <si>
    <r>
      <t>623</t>
    </r>
    <r>
      <rPr>
        <b/>
        <sz val="14"/>
        <color indexed="8"/>
        <rFont val="新細明體"/>
        <family val="1"/>
      </rPr>
      <t>化仁國小</t>
    </r>
  </si>
  <si>
    <t>628豐山國小</t>
  </si>
  <si>
    <t>639鳳仁國小</t>
  </si>
  <si>
    <t>641光復國小</t>
  </si>
  <si>
    <t>645大進國小</t>
  </si>
  <si>
    <r>
      <t>655</t>
    </r>
    <r>
      <rPr>
        <b/>
        <sz val="14"/>
        <color indexed="8"/>
        <rFont val="新細明體"/>
        <family val="1"/>
      </rPr>
      <t>港口國小</t>
    </r>
  </si>
  <si>
    <t>657新社國小</t>
  </si>
  <si>
    <t>661觀音國小</t>
  </si>
  <si>
    <t>662三民國小</t>
  </si>
  <si>
    <t>663春日國小</t>
  </si>
  <si>
    <t>664德武國小</t>
  </si>
  <si>
    <r>
      <t>670</t>
    </r>
    <r>
      <rPr>
        <b/>
        <sz val="14"/>
        <color indexed="8"/>
        <rFont val="新細明體"/>
        <family val="1"/>
      </rPr>
      <t>富里國小</t>
    </r>
  </si>
  <si>
    <r>
      <t>671</t>
    </r>
    <r>
      <rPr>
        <b/>
        <sz val="14"/>
        <color indexed="8"/>
        <rFont val="新細明體"/>
        <family val="1"/>
      </rPr>
      <t>萬寧國小</t>
    </r>
  </si>
  <si>
    <t>676明里國小</t>
  </si>
  <si>
    <t>各國小編列數</t>
  </si>
  <si>
    <t>註：請於空白、灰格處輸入</t>
  </si>
  <si>
    <t>教職員</t>
  </si>
  <si>
    <t>機關名稱</t>
  </si>
  <si>
    <t>610北濱國小</t>
  </si>
  <si>
    <t>612國福國小</t>
  </si>
  <si>
    <t>638北林國小</t>
  </si>
  <si>
    <t>636長橋國小</t>
  </si>
  <si>
    <t>634大榮國小</t>
  </si>
  <si>
    <t>678吳江國小</t>
  </si>
  <si>
    <t>642太巴塱國小</t>
  </si>
  <si>
    <t>705西富國小</t>
  </si>
  <si>
    <t>691西林國小</t>
  </si>
  <si>
    <t>653瑞北國小</t>
  </si>
  <si>
    <t>648瑞美國小</t>
  </si>
  <si>
    <t>649鶴岡國小</t>
  </si>
  <si>
    <t>651奇美國小</t>
  </si>
  <si>
    <t>650舞鶴國小</t>
  </si>
  <si>
    <t>652富源國小</t>
  </si>
  <si>
    <t>697崙山國小</t>
  </si>
  <si>
    <t>698太平國小</t>
  </si>
  <si>
    <t>699卓清國小</t>
  </si>
  <si>
    <t>702卓樂國小</t>
  </si>
  <si>
    <t>700古風國小</t>
  </si>
  <si>
    <t>703卓楓國小</t>
  </si>
  <si>
    <t>社會教育</t>
  </si>
  <si>
    <t>669高寮國小</t>
  </si>
  <si>
    <t>606信義國小</t>
  </si>
  <si>
    <t>607復興國小</t>
  </si>
  <si>
    <r>
      <t>608中華國小</t>
    </r>
  </si>
  <si>
    <t>613新城國小</t>
  </si>
  <si>
    <t>617吉安國小</t>
  </si>
  <si>
    <t>619北昌國小</t>
  </si>
  <si>
    <t>620光華國小</t>
  </si>
  <si>
    <t>621稻香國小</t>
  </si>
  <si>
    <t>622南華國小</t>
  </si>
  <si>
    <t>624太昌國小</t>
  </si>
  <si>
    <t>625平和國小</t>
  </si>
  <si>
    <t>626壽豐國小</t>
  </si>
  <si>
    <t>627豐裡國小</t>
  </si>
  <si>
    <t>629志學國小</t>
  </si>
  <si>
    <t>630月眉國小</t>
  </si>
  <si>
    <t>631水璉國小</t>
  </si>
  <si>
    <t>632溪口國小</t>
  </si>
  <si>
    <t>633鳳林國小</t>
  </si>
  <si>
    <t>647瑞穗國小</t>
  </si>
  <si>
    <t>656靜浦國小</t>
  </si>
  <si>
    <t>658玉里國小</t>
  </si>
  <si>
    <t>659源城國小</t>
  </si>
  <si>
    <r>
      <t>666長良國小</t>
    </r>
  </si>
  <si>
    <r>
      <t>667大禹國小</t>
    </r>
  </si>
  <si>
    <t>668松浦國小</t>
  </si>
  <si>
    <r>
      <t>672永豐國小</t>
    </r>
  </si>
  <si>
    <t>673學田國小</t>
  </si>
  <si>
    <t>674東竹國小</t>
  </si>
  <si>
    <t>675東里國小</t>
  </si>
  <si>
    <t>679秀林國小</t>
  </si>
  <si>
    <t>680富世國小</t>
  </si>
  <si>
    <t>681和平國小</t>
  </si>
  <si>
    <t>682佳民國小</t>
  </si>
  <si>
    <t>683銅門國小</t>
  </si>
  <si>
    <t>684水源國小</t>
  </si>
  <si>
    <t>685崇德國小</t>
  </si>
  <si>
    <t>686文蘭國小</t>
  </si>
  <si>
    <t>687景美國小</t>
  </si>
  <si>
    <t>688三棧國小</t>
  </si>
  <si>
    <t>689銅蘭國小</t>
  </si>
  <si>
    <t>690萬榮國小</t>
  </si>
  <si>
    <r>
      <t>692見晴國小</t>
    </r>
  </si>
  <si>
    <t>695明利國小</t>
  </si>
  <si>
    <r>
      <t>701立山國小</t>
    </r>
  </si>
  <si>
    <r>
      <t>706大興國小</t>
    </r>
  </si>
  <si>
    <r>
      <t>707中原國小</t>
    </r>
  </si>
  <si>
    <t>693馬遠國小</t>
  </si>
  <si>
    <t>696卓溪國小</t>
  </si>
  <si>
    <r>
      <t>708西寶國小</t>
    </r>
  </si>
  <si>
    <t>休假補助</t>
  </si>
  <si>
    <t>分校</t>
  </si>
  <si>
    <t>技工、工友人數</t>
  </si>
  <si>
    <t>學校名稱</t>
  </si>
  <si>
    <t>合計</t>
  </si>
  <si>
    <t>調整數</t>
  </si>
  <si>
    <t>人事費</t>
  </si>
  <si>
    <t>合計</t>
  </si>
  <si>
    <t>值日夜費</t>
  </si>
  <si>
    <t>4G64C01368A</t>
  </si>
  <si>
    <t>614北埔國小</t>
  </si>
  <si>
    <t>總合計</t>
  </si>
  <si>
    <t>601明禮國小</t>
  </si>
  <si>
    <r>
      <t>635</t>
    </r>
    <r>
      <rPr>
        <b/>
        <sz val="14"/>
        <color indexed="8"/>
        <rFont val="新細明體"/>
        <family val="1"/>
      </rPr>
      <t>林榮國小</t>
    </r>
  </si>
  <si>
    <r>
      <t>654</t>
    </r>
    <r>
      <rPr>
        <b/>
        <sz val="14"/>
        <color indexed="8"/>
        <rFont val="新細明體"/>
        <family val="1"/>
      </rPr>
      <t>豐濱國小</t>
    </r>
  </si>
  <si>
    <r>
      <t>660</t>
    </r>
    <r>
      <rPr>
        <b/>
        <sz val="14"/>
        <color indexed="8"/>
        <rFont val="新細明體"/>
        <family val="1"/>
      </rPr>
      <t>樂合國小</t>
    </r>
  </si>
  <si>
    <r>
      <t>694</t>
    </r>
    <r>
      <rPr>
        <b/>
        <sz val="14"/>
        <color indexed="8"/>
        <rFont val="新細明體"/>
        <family val="1"/>
      </rPr>
      <t>紅葉國小</t>
    </r>
  </si>
  <si>
    <t>幼兒園班級</t>
  </si>
  <si>
    <t>學生人數(不含幼兒)</t>
  </si>
  <si>
    <t>明義國小約聘僱營養師</t>
  </si>
  <si>
    <t>健康檢查補助經費</t>
  </si>
  <si>
    <t>班級數</t>
  </si>
  <si>
    <t>基本水電費</t>
  </si>
  <si>
    <t>各類特殊教育班級經常門經費</t>
  </si>
  <si>
    <t>明義國小幼兒園護理人員</t>
  </si>
  <si>
    <t>補助補校水電費</t>
  </si>
  <si>
    <t>活動中心水電費</t>
  </si>
  <si>
    <t>計畫補助廚工(114工員工資、人員類別-廚工)</t>
  </si>
  <si>
    <t>10班以下</t>
  </si>
  <si>
    <t>教職員人數</t>
  </si>
  <si>
    <t>總員額</t>
  </si>
  <si>
    <t>慰問金人數</t>
  </si>
  <si>
    <t>三節慰問金</t>
  </si>
  <si>
    <t>年撫卹金（164）</t>
  </si>
  <si>
    <t>月撫慰金（164）</t>
  </si>
  <si>
    <t>改善教學環境(不含幼班.非集中式特教班)</t>
  </si>
  <si>
    <t>改善教學環境(不含幼班.非集中式特教班)</t>
  </si>
  <si>
    <t>幹事兼人人事會計專案加班費</t>
  </si>
  <si>
    <t>基本辦公費</t>
  </si>
  <si>
    <t>文康活動費</t>
  </si>
  <si>
    <t>基本修繕費</t>
  </si>
  <si>
    <t>保全</t>
  </si>
  <si>
    <t>專人值勤</t>
  </si>
  <si>
    <t>代課鐘點費(14節/班/年-含幼兒園)-26班以上20節</t>
  </si>
  <si>
    <t>補助電梯維護費</t>
  </si>
  <si>
    <t>補助電梯檢驗費</t>
  </si>
  <si>
    <t>教保費</t>
  </si>
  <si>
    <t>計畫補助教保員(114工員工資、人員類別-教保員)</t>
  </si>
  <si>
    <t>補助游泳池水電及維護費</t>
  </si>
  <si>
    <t>游泳池水電費</t>
  </si>
  <si>
    <t>補校鐘點費</t>
  </si>
  <si>
    <t>補校導師費</t>
  </si>
  <si>
    <t>補校校長及行政人員兼職費</t>
  </si>
  <si>
    <t>補校辦公費</t>
  </si>
  <si>
    <t>補校兼職工作費</t>
  </si>
  <si>
    <r>
      <t>國幼師轉教保員</t>
    </r>
    <r>
      <rPr>
        <vertAlign val="superscript"/>
        <sz val="8"/>
        <color indexed="12"/>
        <rFont val="標楷體"/>
        <family val="4"/>
      </rPr>
      <t>(114工員工資、人員類別-教保員)</t>
    </r>
  </si>
  <si>
    <t>學校名稱</t>
  </si>
  <si>
    <t>車輛種類</t>
  </si>
  <si>
    <t>廠牌</t>
  </si>
  <si>
    <t>引擎號碼</t>
  </si>
  <si>
    <t>車  號</t>
  </si>
  <si>
    <t>購置年月</t>
  </si>
  <si>
    <t>汽缸總排氣量「立方公分」</t>
  </si>
  <si>
    <t>司機薪資</t>
  </si>
  <si>
    <t>牌照稅          (全年)</t>
  </si>
  <si>
    <t>燃料使用費(全年)</t>
  </si>
  <si>
    <t>汽油費(全年)</t>
  </si>
  <si>
    <r>
      <t>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護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費</t>
    </r>
  </si>
  <si>
    <r>
      <t>車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輛
保險費</t>
    </r>
  </si>
  <si>
    <r>
      <t>乘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客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險</t>
    </r>
  </si>
  <si>
    <r>
      <t>車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輛
檢驗費</t>
    </r>
  </si>
  <si>
    <t>備註</t>
  </si>
  <si>
    <r>
      <t>數量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標楷體"/>
        <family val="4"/>
      </rPr>
      <t>(公升)</t>
    </r>
  </si>
  <si>
    <t>單價</t>
  </si>
  <si>
    <t>金額</t>
  </si>
  <si>
    <t>合計</t>
  </si>
  <si>
    <t>車輛費用</t>
  </si>
  <si>
    <t>核定數</t>
  </si>
  <si>
    <t>無工友人力校園清潔維護工作費(27d)</t>
  </si>
  <si>
    <r>
      <t>604</t>
    </r>
    <r>
      <rPr>
        <b/>
        <sz val="14"/>
        <color indexed="8"/>
        <rFont val="標楷體"/>
        <family val="4"/>
      </rPr>
      <t>明恥國小</t>
    </r>
  </si>
  <si>
    <r>
      <t>609</t>
    </r>
    <r>
      <rPr>
        <b/>
        <sz val="14"/>
        <color indexed="8"/>
        <rFont val="標楷體"/>
        <family val="4"/>
      </rPr>
      <t>忠孝國小</t>
    </r>
  </si>
  <si>
    <r>
      <t>623</t>
    </r>
    <r>
      <rPr>
        <b/>
        <sz val="14"/>
        <color indexed="8"/>
        <rFont val="標楷體"/>
        <family val="4"/>
      </rPr>
      <t>化仁國小</t>
    </r>
  </si>
  <si>
    <r>
      <t>635</t>
    </r>
    <r>
      <rPr>
        <b/>
        <sz val="14"/>
        <color indexed="8"/>
        <rFont val="標楷體"/>
        <family val="4"/>
      </rPr>
      <t>林榮國小</t>
    </r>
  </si>
  <si>
    <r>
      <t>654</t>
    </r>
    <r>
      <rPr>
        <b/>
        <sz val="14"/>
        <color indexed="8"/>
        <rFont val="標楷體"/>
        <family val="4"/>
      </rPr>
      <t>豐濱國小</t>
    </r>
  </si>
  <si>
    <r>
      <t>655</t>
    </r>
    <r>
      <rPr>
        <b/>
        <sz val="14"/>
        <color indexed="8"/>
        <rFont val="標楷體"/>
        <family val="4"/>
      </rPr>
      <t>港口國小</t>
    </r>
  </si>
  <si>
    <r>
      <t>660</t>
    </r>
    <r>
      <rPr>
        <b/>
        <sz val="14"/>
        <color indexed="8"/>
        <rFont val="標楷體"/>
        <family val="4"/>
      </rPr>
      <t>樂合國小</t>
    </r>
  </si>
  <si>
    <r>
      <t>665</t>
    </r>
    <r>
      <rPr>
        <b/>
        <sz val="14"/>
        <color indexed="8"/>
        <rFont val="標楷體"/>
        <family val="4"/>
      </rPr>
      <t>中城國小</t>
    </r>
  </si>
  <si>
    <r>
      <t>670</t>
    </r>
    <r>
      <rPr>
        <b/>
        <sz val="14"/>
        <color indexed="8"/>
        <rFont val="標楷體"/>
        <family val="4"/>
      </rPr>
      <t>富里國小</t>
    </r>
  </si>
  <si>
    <r>
      <t>671</t>
    </r>
    <r>
      <rPr>
        <b/>
        <sz val="14"/>
        <color indexed="8"/>
        <rFont val="標楷體"/>
        <family val="4"/>
      </rPr>
      <t>萬寧國小</t>
    </r>
  </si>
  <si>
    <r>
      <t>694</t>
    </r>
    <r>
      <rPr>
        <b/>
        <sz val="14"/>
        <color indexed="8"/>
        <rFont val="標楷體"/>
        <family val="4"/>
      </rPr>
      <t>紅葉國小</t>
    </r>
  </si>
  <si>
    <r>
      <t>配合值勤費尾數</t>
    </r>
    <r>
      <rPr>
        <sz val="14"/>
        <color indexed="18"/>
        <rFont val="Times New Roman"/>
        <family val="1"/>
      </rPr>
      <t>250</t>
    </r>
    <r>
      <rPr>
        <sz val="14"/>
        <color indexed="18"/>
        <rFont val="標楷體"/>
        <family val="4"/>
      </rPr>
      <t>，尾數為</t>
    </r>
    <r>
      <rPr>
        <sz val="14"/>
        <color indexed="18"/>
        <rFont val="Times New Roman"/>
        <family val="1"/>
      </rPr>
      <t>750</t>
    </r>
    <r>
      <rPr>
        <sz val="14"/>
        <color indexed="18"/>
        <rFont val="標楷體"/>
        <family val="4"/>
      </rPr>
      <t>之調整數</t>
    </r>
  </si>
  <si>
    <r>
      <t>正式人員人事費</t>
    </r>
    <r>
      <rPr>
        <sz val="14"/>
        <rFont val="新細明體"/>
        <family val="1"/>
      </rPr>
      <t>=</t>
    </r>
    <r>
      <rPr>
        <sz val="14"/>
        <color indexed="10"/>
        <rFont val="Times New Roman"/>
        <family val="1"/>
      </rPr>
      <t>(1)+(3)</t>
    </r>
  </si>
  <si>
    <t>保險費改由學校自行辦理</t>
  </si>
  <si>
    <t>花蓮縣106年度各國民小學概算額度初核表</t>
  </si>
  <si>
    <t>職員(253+2)人</t>
  </si>
  <si>
    <t>教員(1822+101)人</t>
  </si>
  <si>
    <t>技工1人</t>
  </si>
  <si>
    <t>工友95人</t>
  </si>
  <si>
    <t>花蓮縣政府教育處暨所屬學校106年度車輛費用分析總表</t>
  </si>
  <si>
    <t>604明恥國小</t>
  </si>
  <si>
    <t>大客車</t>
  </si>
  <si>
    <t>國瑞</t>
  </si>
  <si>
    <t>N04C-UH11431</t>
  </si>
  <si>
    <t>460WB</t>
  </si>
  <si>
    <t>613新城國小</t>
  </si>
  <si>
    <t>N04C-UH11426</t>
  </si>
  <si>
    <t>459WB</t>
  </si>
  <si>
    <t>620光華國小</t>
  </si>
  <si>
    <t>N04CUH12630</t>
  </si>
  <si>
    <t>471WB</t>
  </si>
  <si>
    <t>621稻香國小</t>
  </si>
  <si>
    <t>小客車</t>
  </si>
  <si>
    <t>福斯</t>
  </si>
  <si>
    <t>AAC097835</t>
  </si>
  <si>
    <t>Q44178</t>
  </si>
  <si>
    <t>625平和國小</t>
  </si>
  <si>
    <t>N04CTQ12778</t>
  </si>
  <si>
    <t>986WB</t>
  </si>
  <si>
    <t>630月眉國小</t>
  </si>
  <si>
    <t>N04CUH12627</t>
  </si>
  <si>
    <t>472WB</t>
  </si>
  <si>
    <t>633鳳林國小</t>
  </si>
  <si>
    <t>WV2ZZZ7HZEH096036</t>
  </si>
  <si>
    <t>AGM3382</t>
  </si>
  <si>
    <t>N04C-UH11427</t>
  </si>
  <si>
    <t>457WB</t>
  </si>
  <si>
    <t>634大榮國小</t>
  </si>
  <si>
    <t>N04CTQ12798</t>
  </si>
  <si>
    <t>987WB</t>
  </si>
  <si>
    <t>638北林國小</t>
  </si>
  <si>
    <t>N04CUH10101</t>
  </si>
  <si>
    <t>995WB</t>
  </si>
  <si>
    <t>98. 10</t>
  </si>
  <si>
    <t>641光復國小</t>
  </si>
  <si>
    <t>N04C-UH11428</t>
  </si>
  <si>
    <t>456WB</t>
  </si>
  <si>
    <t>642太巴塱國小</t>
  </si>
  <si>
    <t>小客貨</t>
  </si>
  <si>
    <t>中華</t>
  </si>
  <si>
    <t>4G64C033837</t>
  </si>
  <si>
    <t>AMU3168</t>
  </si>
  <si>
    <t>647瑞穗國小</t>
  </si>
  <si>
    <t>TOYOTA</t>
  </si>
  <si>
    <t>N04CUH15972</t>
  </si>
  <si>
    <t>896WB</t>
  </si>
  <si>
    <t>4G64A043865</t>
  </si>
  <si>
    <t>4558SN</t>
  </si>
  <si>
    <t>96. 10</t>
  </si>
  <si>
    <t>654豐濱國小</t>
  </si>
  <si>
    <t>N04CUH11149</t>
  </si>
  <si>
    <t>996WB</t>
  </si>
  <si>
    <t>657新社國小</t>
  </si>
  <si>
    <t>N04CUH15112</t>
  </si>
  <si>
    <t>492WB</t>
  </si>
  <si>
    <t>658玉里國小</t>
  </si>
  <si>
    <t>4839KJ</t>
  </si>
  <si>
    <t>JTGFP51840452187</t>
  </si>
  <si>
    <t>426WB</t>
  </si>
  <si>
    <t>102. 10</t>
  </si>
  <si>
    <t>660樂合國小</t>
  </si>
  <si>
    <t>N04CTQ11559</t>
  </si>
  <si>
    <t>962WB</t>
  </si>
  <si>
    <t>663春日國小</t>
  </si>
  <si>
    <t>N04CTQ12811</t>
  </si>
  <si>
    <t>983WB</t>
  </si>
  <si>
    <t>670富里國小</t>
  </si>
  <si>
    <t>WV2ZZZ7HZDH127586</t>
  </si>
  <si>
    <t>AAK-5016</t>
  </si>
  <si>
    <t>674東竹國小</t>
  </si>
  <si>
    <t>N04CTQ12808</t>
  </si>
  <si>
    <t>985WB</t>
  </si>
  <si>
    <t>678吳江國小</t>
  </si>
  <si>
    <t>N04CTQ11563</t>
  </si>
  <si>
    <t>961WB</t>
  </si>
  <si>
    <t>681和平國小</t>
  </si>
  <si>
    <t>J08ETB15766</t>
  </si>
  <si>
    <t>988WB</t>
  </si>
  <si>
    <t>686文蘭國小</t>
  </si>
  <si>
    <t>N04CUH11150</t>
  </si>
  <si>
    <t>993WB</t>
  </si>
  <si>
    <t>698太平國小</t>
  </si>
  <si>
    <t>N04CTQ12803</t>
  </si>
  <si>
    <t>982WB</t>
  </si>
  <si>
    <t>700古風國小</t>
  </si>
  <si>
    <t>N04CUH11147</t>
  </si>
  <si>
    <t>992WB</t>
  </si>
  <si>
    <t>701立山國小</t>
  </si>
  <si>
    <t>N04CUH15115</t>
  </si>
  <si>
    <t>491WB</t>
  </si>
  <si>
    <t>707中原國小</t>
  </si>
  <si>
    <t>N04C-UH11430</t>
  </si>
  <si>
    <t>458WB</t>
  </si>
  <si>
    <t>708西寶國小</t>
  </si>
  <si>
    <t>J08ETE19971</t>
  </si>
  <si>
    <t>999WB</t>
  </si>
  <si>
    <r>
      <t>708西寶國小</t>
    </r>
  </si>
  <si>
    <t>場租收支對列</t>
  </si>
  <si>
    <t>105學年度幼兒園縣負擔教保員(114工員工資、人員類別-教保員)</t>
  </si>
  <si>
    <t>105學年度幼兒園增置廚工(114工員工資、人員類別-廚工)</t>
  </si>
  <si>
    <t>105學年度幼兒園增置廚工（專）</t>
  </si>
  <si>
    <t>105學年度幼兒園增置廚工</t>
  </si>
  <si>
    <t>105學年度幼兒園護理人員</t>
  </si>
  <si>
    <t>學生活動費</t>
  </si>
  <si>
    <t>班級費</t>
  </si>
  <si>
    <t>圖書設備</t>
  </si>
  <si>
    <t>移用可留存基金賸餘數</t>
  </si>
  <si>
    <t>預計於105年10月汰換同車型小客車一部</t>
  </si>
  <si>
    <t>10年以上，半年驗
車1次，第1次450元
，第2次300元。</t>
  </si>
  <si>
    <t>明義國小約聘僱營養師</t>
  </si>
  <si>
    <t>105學年度幼兒園增置廚工(專任)</t>
  </si>
  <si>
    <t>105學年度幼兒園增置廚工（部份工時）</t>
  </si>
  <si>
    <t>105學年度幼兒園護理人員</t>
  </si>
  <si>
    <t>105學年度幼兒園教保員</t>
  </si>
  <si>
    <t>105學年度幼兒園教保員</t>
  </si>
  <si>
    <t>602明義國小</t>
  </si>
  <si>
    <t>603明廉國小</t>
  </si>
  <si>
    <t>605中正國小</t>
  </si>
  <si>
    <r>
      <t>608中華國小</t>
    </r>
  </si>
  <si>
    <r>
      <t>609</t>
    </r>
    <r>
      <rPr>
        <b/>
        <sz val="14"/>
        <color indexed="10"/>
        <rFont val="新細明體"/>
        <family val="1"/>
      </rPr>
      <t>忠孝國小</t>
    </r>
  </si>
  <si>
    <t>615康樂國小</t>
  </si>
  <si>
    <t>616嘉里國小</t>
  </si>
  <si>
    <t>611鑄強國小</t>
  </si>
  <si>
    <t>614北埔國小</t>
  </si>
  <si>
    <t>618宜昌國小</t>
  </si>
  <si>
    <t>619北昌國小</t>
  </si>
  <si>
    <t>621稻香國小</t>
  </si>
  <si>
    <t>622南華國小</t>
  </si>
  <si>
    <t>624太昌國小</t>
  </si>
  <si>
    <t>645大進國小</t>
  </si>
  <si>
    <t>641光復國小</t>
  </si>
  <si>
    <t>663春日國小</t>
  </si>
  <si>
    <r>
      <t>665</t>
    </r>
    <r>
      <rPr>
        <b/>
        <sz val="14"/>
        <color indexed="10"/>
        <rFont val="新細明體"/>
        <family val="1"/>
      </rPr>
      <t>中城國小</t>
    </r>
  </si>
  <si>
    <t>668松浦國小</t>
  </si>
  <si>
    <r>
      <t>707中原國小</t>
    </r>
  </si>
  <si>
    <t>-</t>
  </si>
  <si>
    <t>游泳池收支對列</t>
  </si>
  <si>
    <t>游泳池水電費</t>
  </si>
  <si>
    <t>場租收支對列</t>
  </si>
  <si>
    <t>權利金收支對列</t>
  </si>
  <si>
    <t>考試報名費.資源回收等收支對列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</si>
</sst>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General_)"/>
    <numFmt numFmtId="178" formatCode="0.00_)"/>
    <numFmt numFmtId="179" formatCode="#,##0_ "/>
    <numFmt numFmtId="180" formatCode="#,##0_ ;[Red]\-#,##0\ "/>
    <numFmt numFmtId="181" formatCode="#,##0_);[Red]\(#,##0\)"/>
    <numFmt numFmtId="182" formatCode="_(* #,##0_);_(* \(#,##0\);_(* &quot;-&quot;??_);_(@_)"/>
    <numFmt numFmtId="183" formatCode="[$-404]e/m/d;@"/>
    <numFmt numFmtId="184" formatCode=".0&quot;個&quot;&quot;月&quot;"/>
    <numFmt numFmtId="185" formatCode="0.0000%"/>
    <numFmt numFmtId="186" formatCode="0.0%"/>
    <numFmt numFmtId="187" formatCode="0_);[Red]\(0\)"/>
    <numFmt numFmtId="188" formatCode="m&quot;月&quot;d&quot;日&quot;"/>
    <numFmt numFmtId="189" formatCode="#,##0.0_ ;[Red]\-#,##0.0\ "/>
    <numFmt numFmtId="190" formatCode="0_ ;[Red]\-0\ "/>
    <numFmt numFmtId="191" formatCode="_-* #,##0.0_-;\-* #,##0.0_-;_-* &quot;-&quot;??_-;_-@_-"/>
    <numFmt numFmtId="192" formatCode="#,##0.0;[Red]\-#,##0.0"/>
    <numFmt numFmtId="193" formatCode="0.000000%"/>
  </numFmts>
  <fonts count="126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2"/>
      <color indexed="10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0"/>
      <name val="新細明體"/>
      <family val="1"/>
    </font>
    <font>
      <sz val="10"/>
      <color indexed="10"/>
      <name val="Times New Roman"/>
      <family val="1"/>
    </font>
    <font>
      <sz val="14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sz val="8"/>
      <color indexed="10"/>
      <name val="Arial"/>
      <family val="2"/>
    </font>
    <font>
      <sz val="12"/>
      <name val="Arial"/>
      <family val="2"/>
    </font>
    <font>
      <sz val="10"/>
      <color indexed="8"/>
      <name val="標楷體"/>
      <family val="4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20"/>
      <color indexed="9"/>
      <name val="標楷體"/>
      <family val="4"/>
    </font>
    <font>
      <b/>
      <sz val="20"/>
      <color indexed="9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3"/>
      <name val="標楷體"/>
      <family val="4"/>
    </font>
    <font>
      <sz val="13"/>
      <name val="Arial"/>
      <family val="2"/>
    </font>
    <font>
      <sz val="12"/>
      <color indexed="8"/>
      <name val="標楷體"/>
      <family val="4"/>
    </font>
    <font>
      <sz val="13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2"/>
      <name val="新細明體"/>
      <family val="1"/>
    </font>
    <font>
      <b/>
      <sz val="20"/>
      <name val="標楷體"/>
      <family val="4"/>
    </font>
    <font>
      <b/>
      <sz val="12"/>
      <color indexed="10"/>
      <name val="標楷體"/>
      <family val="4"/>
    </font>
    <font>
      <sz val="12"/>
      <color indexed="8"/>
      <name val="Arial"/>
      <family val="2"/>
    </font>
    <font>
      <sz val="10"/>
      <color indexed="8"/>
      <name val="新細明體"/>
      <family val="1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20"/>
      <color indexed="8"/>
      <name val="Times New Roman"/>
      <family val="1"/>
    </font>
    <font>
      <sz val="9"/>
      <color indexed="12"/>
      <name val="標楷體"/>
      <family val="4"/>
    </font>
    <font>
      <sz val="9"/>
      <color indexed="12"/>
      <name val="新細明體"/>
      <family val="1"/>
    </font>
    <font>
      <sz val="8"/>
      <color indexed="12"/>
      <name val="Arial"/>
      <family val="2"/>
    </font>
    <font>
      <sz val="12"/>
      <color indexed="12"/>
      <name val="Arial"/>
      <family val="2"/>
    </font>
    <font>
      <sz val="7"/>
      <color indexed="12"/>
      <name val="標楷體"/>
      <family val="4"/>
    </font>
    <font>
      <sz val="10"/>
      <color indexed="12"/>
      <name val="Arial"/>
      <family val="2"/>
    </font>
    <font>
      <sz val="8"/>
      <color indexed="12"/>
      <name val="標楷體"/>
      <family val="4"/>
    </font>
    <font>
      <sz val="7"/>
      <color indexed="12"/>
      <name val="新細明體"/>
      <family val="1"/>
    </font>
    <font>
      <sz val="10"/>
      <color indexed="12"/>
      <name val="標楷體"/>
      <family val="4"/>
    </font>
    <font>
      <sz val="12"/>
      <color indexed="12"/>
      <name val="新細明體"/>
      <family val="1"/>
    </font>
    <font>
      <sz val="9"/>
      <color indexed="12"/>
      <name val="Arial"/>
      <family val="2"/>
    </font>
    <font>
      <vertAlign val="superscript"/>
      <sz val="8"/>
      <color indexed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12"/>
      <color indexed="57"/>
      <name val="標楷體"/>
      <family val="4"/>
    </font>
    <font>
      <b/>
      <sz val="12"/>
      <color indexed="10"/>
      <name val="Times New Roman"/>
      <family val="1"/>
    </font>
    <font>
      <sz val="12"/>
      <color indexed="14"/>
      <name val="標楷體"/>
      <family val="4"/>
    </font>
    <font>
      <sz val="10"/>
      <color indexed="10"/>
      <name val="標楷體"/>
      <family val="4"/>
    </font>
    <font>
      <sz val="13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14"/>
      <color indexed="12"/>
      <name val="標楷體"/>
      <family val="4"/>
    </font>
    <font>
      <sz val="14"/>
      <color indexed="18"/>
      <name val="標楷體"/>
      <family val="4"/>
    </font>
    <font>
      <sz val="14"/>
      <color indexed="18"/>
      <name val="Times New Roman"/>
      <family val="1"/>
    </font>
    <font>
      <sz val="14"/>
      <color indexed="10"/>
      <name val="Times New Roman"/>
      <family val="1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新細明體"/>
      <family val="1"/>
    </font>
    <font>
      <b/>
      <sz val="8"/>
      <color indexed="8"/>
      <name val="Times New Roman"/>
      <family val="1"/>
    </font>
    <font>
      <b/>
      <sz val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58"/>
      <name val="標楷體"/>
      <family val="4"/>
    </font>
    <font>
      <sz val="9"/>
      <name val="Times New Roman"/>
      <family val="1"/>
    </font>
    <font>
      <b/>
      <sz val="10"/>
      <color indexed="14"/>
      <name val="標楷體"/>
      <family val="4"/>
    </font>
    <font>
      <b/>
      <sz val="8"/>
      <color indexed="10"/>
      <name val="Times New Roman"/>
      <family val="1"/>
    </font>
    <font>
      <b/>
      <sz val="8"/>
      <color indexed="10"/>
      <name val="新細明體"/>
      <family val="1"/>
    </font>
    <font>
      <sz val="8"/>
      <color indexed="14"/>
      <name val="標楷體"/>
      <family val="4"/>
    </font>
    <font>
      <sz val="7"/>
      <color indexed="10"/>
      <name val="標楷體"/>
      <family val="4"/>
    </font>
    <font>
      <sz val="14"/>
      <color indexed="10"/>
      <name val="新細明體"/>
      <family val="1"/>
    </font>
    <font>
      <b/>
      <sz val="14"/>
      <color indexed="10"/>
      <name val="新細明體"/>
      <family val="1"/>
    </font>
    <font>
      <b/>
      <sz val="8"/>
      <color indexed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/>
    </border>
    <border>
      <left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38" fontId="3" fillId="0" borderId="0" applyBorder="0" applyAlignment="0">
      <protection/>
    </xf>
    <xf numFmtId="177" fontId="4" fillId="20" borderId="1" applyNumberFormat="0" applyFont="0" applyFill="0" applyBorder="0">
      <alignment horizontal="center" vertical="center"/>
      <protection/>
    </xf>
    <xf numFmtId="178" fontId="5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1" fillId="21" borderId="0" applyNumberFormat="0" applyBorder="0" applyAlignment="0" applyProtection="0"/>
    <xf numFmtId="0" fontId="112" fillId="0" borderId="2" applyNumberFormat="0" applyFill="0" applyAlignment="0" applyProtection="0"/>
    <xf numFmtId="0" fontId="113" fillId="22" borderId="0" applyNumberFormat="0" applyBorder="0" applyAlignment="0" applyProtection="0"/>
    <xf numFmtId="9" fontId="0" fillId="0" borderId="0" applyFont="0" applyFill="0" applyBorder="0" applyAlignment="0" applyProtection="0"/>
    <xf numFmtId="0" fontId="114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15" fillId="0" borderId="4" applyNumberFormat="0" applyFill="0" applyAlignment="0" applyProtection="0"/>
    <xf numFmtId="0" fontId="0" fillId="24" borderId="5" applyNumberFormat="0" applyFont="0" applyAlignment="0" applyProtection="0"/>
    <xf numFmtId="0" fontId="6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110" fillId="30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119" fillId="0" borderId="7" applyNumberFormat="0" applyFill="0" applyAlignment="0" applyProtection="0"/>
    <xf numFmtId="0" fontId="120" fillId="0" borderId="8" applyNumberFormat="0" applyFill="0" applyAlignment="0" applyProtection="0"/>
    <xf numFmtId="0" fontId="120" fillId="0" borderId="0" applyNumberFormat="0" applyFill="0" applyBorder="0" applyAlignment="0" applyProtection="0"/>
    <xf numFmtId="0" fontId="121" fillId="31" borderId="3" applyNumberFormat="0" applyAlignment="0" applyProtection="0"/>
    <xf numFmtId="0" fontId="122" fillId="23" borderId="9" applyNumberFormat="0" applyAlignment="0" applyProtection="0"/>
    <xf numFmtId="0" fontId="123" fillId="32" borderId="10" applyNumberFormat="0" applyAlignment="0" applyProtection="0"/>
    <xf numFmtId="0" fontId="124" fillId="33" borderId="0" applyNumberFormat="0" applyBorder="0" applyAlignment="0" applyProtection="0"/>
    <xf numFmtId="0" fontId="12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76" fontId="15" fillId="20" borderId="0" xfId="41" applyNumberFormat="1" applyFont="1" applyFill="1" applyAlignment="1">
      <alignment vertical="center"/>
    </xf>
    <xf numFmtId="0" fontId="0" fillId="0" borderId="0" xfId="38">
      <alignment vertical="center"/>
      <protection/>
    </xf>
    <xf numFmtId="0" fontId="7" fillId="0" borderId="0" xfId="38" applyFont="1">
      <alignment vertical="center"/>
      <protection/>
    </xf>
    <xf numFmtId="0" fontId="15" fillId="0" borderId="0" xfId="38" applyFont="1" applyFill="1">
      <alignment vertical="center"/>
      <protection/>
    </xf>
    <xf numFmtId="41" fontId="23" fillId="0" borderId="1" xfId="38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38" applyFill="1">
      <alignment vertical="center"/>
      <protection/>
    </xf>
    <xf numFmtId="0" fontId="0" fillId="0" borderId="0" xfId="38" applyFont="1" applyFill="1">
      <alignment vertical="center"/>
      <protection/>
    </xf>
    <xf numFmtId="0" fontId="15" fillId="0" borderId="0" xfId="38" applyFont="1">
      <alignment vertical="center"/>
      <protection/>
    </xf>
    <xf numFmtId="0" fontId="17" fillId="0" borderId="0" xfId="38" applyFont="1" applyAlignment="1">
      <alignment vertical="center" shrinkToFit="1"/>
      <protection/>
    </xf>
    <xf numFmtId="0" fontId="15" fillId="20" borderId="0" xfId="38" applyFont="1" applyFill="1">
      <alignment vertical="center"/>
      <protection/>
    </xf>
    <xf numFmtId="0" fontId="0" fillId="20" borderId="0" xfId="38" applyFill="1">
      <alignment vertical="center"/>
      <protection/>
    </xf>
    <xf numFmtId="0" fontId="18" fillId="0" borderId="11" xfId="38" applyFont="1" applyFill="1" applyBorder="1">
      <alignment vertical="center"/>
      <protection/>
    </xf>
    <xf numFmtId="0" fontId="17" fillId="0" borderId="0" xfId="38" applyFont="1">
      <alignment vertical="center"/>
      <protection/>
    </xf>
    <xf numFmtId="181" fontId="29" fillId="34" borderId="12" xfId="38" applyNumberFormat="1" applyFont="1" applyFill="1" applyBorder="1" applyAlignment="1" applyProtection="1">
      <alignment horizontal="left" vertical="center"/>
      <protection locked="0"/>
    </xf>
    <xf numFmtId="0" fontId="30" fillId="34" borderId="13" xfId="38" applyFont="1" applyFill="1" applyBorder="1" applyAlignment="1">
      <alignment horizontal="left"/>
      <protection/>
    </xf>
    <xf numFmtId="0" fontId="30" fillId="34" borderId="13" xfId="38" applyFont="1" applyFill="1" applyBorder="1" applyAlignment="1">
      <alignment horizontal="right"/>
      <protection/>
    </xf>
    <xf numFmtId="0" fontId="30" fillId="0" borderId="13" xfId="38" applyFont="1" applyFill="1" applyBorder="1" applyAlignment="1">
      <alignment horizontal="left"/>
      <protection/>
    </xf>
    <xf numFmtId="0" fontId="31" fillId="0" borderId="13" xfId="38" applyFont="1" applyFill="1" applyBorder="1" applyAlignment="1">
      <alignment horizontal="left"/>
      <protection/>
    </xf>
    <xf numFmtId="0" fontId="31" fillId="0" borderId="14" xfId="38" applyFont="1" applyFill="1" applyBorder="1" applyAlignment="1">
      <alignment horizontal="left"/>
      <protection/>
    </xf>
    <xf numFmtId="181" fontId="7" fillId="0" borderId="0" xfId="38" applyNumberFormat="1" applyFont="1" applyProtection="1">
      <alignment vertical="center"/>
      <protection locked="0"/>
    </xf>
    <xf numFmtId="181" fontId="33" fillId="0" borderId="0" xfId="38" applyNumberFormat="1" applyFont="1" applyProtection="1">
      <alignment vertical="center"/>
      <protection locked="0"/>
    </xf>
    <xf numFmtId="181" fontId="22" fillId="35" borderId="1" xfId="38" applyNumberFormat="1" applyFont="1" applyFill="1" applyBorder="1" applyAlignment="1" applyProtection="1">
      <alignment vertical="center"/>
      <protection/>
    </xf>
    <xf numFmtId="181" fontId="33" fillId="35" borderId="0" xfId="38" applyNumberFormat="1" applyFont="1" applyFill="1" applyBorder="1" applyAlignment="1" applyProtection="1">
      <alignment vertical="center"/>
      <protection locked="0"/>
    </xf>
    <xf numFmtId="181" fontId="34" fillId="0" borderId="1" xfId="38" applyNumberFormat="1" applyFont="1" applyFill="1" applyBorder="1" applyAlignment="1" applyProtection="1">
      <alignment vertical="center"/>
      <protection locked="0"/>
    </xf>
    <xf numFmtId="181" fontId="33" fillId="0" borderId="0" xfId="38" applyNumberFormat="1" applyFont="1" applyAlignment="1" applyProtection="1">
      <alignment vertical="center"/>
      <protection locked="0"/>
    </xf>
    <xf numFmtId="181" fontId="7" fillId="0" borderId="0" xfId="38" applyNumberFormat="1" applyFont="1" applyAlignment="1" applyProtection="1">
      <alignment vertical="center"/>
      <protection locked="0"/>
    </xf>
    <xf numFmtId="181" fontId="33" fillId="0" borderId="0" xfId="38" applyNumberFormat="1" applyFont="1" applyFill="1" applyAlignment="1" applyProtection="1">
      <alignment vertical="center"/>
      <protection locked="0"/>
    </xf>
    <xf numFmtId="181" fontId="33" fillId="0" borderId="0" xfId="38" applyNumberFormat="1" applyFont="1" applyBorder="1" applyAlignment="1" applyProtection="1">
      <alignment vertical="center"/>
      <protection locked="0"/>
    </xf>
    <xf numFmtId="0" fontId="7" fillId="0" borderId="0" xfId="38" applyFont="1" applyAlignment="1" applyProtection="1">
      <alignment vertical="center"/>
      <protection locked="0"/>
    </xf>
    <xf numFmtId="0" fontId="7" fillId="0" borderId="1" xfId="38" applyFont="1" applyBorder="1" applyProtection="1">
      <alignment vertical="center"/>
      <protection locked="0"/>
    </xf>
    <xf numFmtId="0" fontId="7" fillId="0" borderId="0" xfId="38" applyFont="1" applyProtection="1">
      <alignment vertical="center"/>
      <protection locked="0"/>
    </xf>
    <xf numFmtId="0" fontId="7" fillId="0" borderId="1" xfId="38" applyFont="1" applyFill="1" applyBorder="1" applyProtection="1">
      <alignment vertical="center"/>
      <protection locked="0"/>
    </xf>
    <xf numFmtId="0" fontId="7" fillId="0" borderId="0" xfId="38" applyFont="1" applyFill="1" applyProtection="1">
      <alignment vertical="center"/>
      <protection locked="0"/>
    </xf>
    <xf numFmtId="0" fontId="7" fillId="36" borderId="0" xfId="38" applyFont="1" applyFill="1" applyProtection="1">
      <alignment vertical="center"/>
      <protection locked="0"/>
    </xf>
    <xf numFmtId="181" fontId="7" fillId="0" borderId="0" xfId="38" applyNumberFormat="1" applyFont="1" applyFill="1" applyProtection="1">
      <alignment vertical="center"/>
      <protection locked="0"/>
    </xf>
    <xf numFmtId="0" fontId="7" fillId="0" borderId="0" xfId="38" applyFont="1" applyFill="1" applyAlignment="1" applyProtection="1">
      <alignment horizontal="right" vertical="center"/>
      <protection locked="0"/>
    </xf>
    <xf numFmtId="0" fontId="7" fillId="0" borderId="0" xfId="38" applyFont="1" applyAlignment="1" applyProtection="1">
      <alignment horizontal="right" vertical="center"/>
      <protection locked="0"/>
    </xf>
    <xf numFmtId="181" fontId="7" fillId="0" borderId="0" xfId="38" applyNumberFormat="1" applyFont="1" applyAlignment="1" applyProtection="1">
      <alignment horizontal="center"/>
      <protection locked="0"/>
    </xf>
    <xf numFmtId="181" fontId="7" fillId="0" borderId="0" xfId="38" applyNumberFormat="1" applyFont="1" applyAlignment="1" applyProtection="1">
      <alignment horizontal="right" vertical="center"/>
      <protection locked="0"/>
    </xf>
    <xf numFmtId="0" fontId="12" fillId="0" borderId="0" xfId="38" applyFont="1" applyFill="1" applyProtection="1">
      <alignment vertical="center"/>
      <protection locked="0"/>
    </xf>
    <xf numFmtId="181" fontId="18" fillId="0" borderId="1" xfId="38" applyNumberFormat="1" applyFont="1" applyFill="1" applyBorder="1">
      <alignment vertical="center"/>
      <protection/>
    </xf>
    <xf numFmtId="0" fontId="14" fillId="0" borderId="0" xfId="38" applyFont="1" applyFill="1">
      <alignment vertical="center"/>
      <protection/>
    </xf>
    <xf numFmtId="176" fontId="10" fillId="0" borderId="15" xfId="41" applyNumberFormat="1" applyFont="1" applyBorder="1" applyAlignment="1">
      <alignment horizontal="center" vertical="center"/>
    </xf>
    <xf numFmtId="176" fontId="43" fillId="20" borderId="0" xfId="41" applyNumberFormat="1" applyFont="1" applyFill="1" applyAlignment="1">
      <alignment vertical="center"/>
    </xf>
    <xf numFmtId="181" fontId="25" fillId="37" borderId="1" xfId="38" applyNumberFormat="1" applyFont="1" applyFill="1" applyBorder="1" applyAlignment="1" applyProtection="1">
      <alignment horizontal="center" vertical="center"/>
      <protection locked="0"/>
    </xf>
    <xf numFmtId="41" fontId="24" fillId="20" borderId="1" xfId="38" applyNumberFormat="1" applyFont="1" applyFill="1" applyBorder="1" applyAlignment="1" applyProtection="1">
      <alignment horizontal="center" vertical="center" shrinkToFit="1"/>
      <protection locked="0"/>
    </xf>
    <xf numFmtId="181" fontId="42" fillId="20" borderId="1" xfId="38" applyNumberFormat="1" applyFont="1" applyFill="1" applyBorder="1" applyAlignment="1" applyProtection="1">
      <alignment vertical="center"/>
      <protection locked="0"/>
    </xf>
    <xf numFmtId="3" fontId="44" fillId="20" borderId="16" xfId="0" applyNumberFormat="1" applyFont="1" applyFill="1" applyBorder="1" applyAlignment="1">
      <alignment horizontal="right" vertical="center" wrapText="1"/>
    </xf>
    <xf numFmtId="181" fontId="45" fillId="20" borderId="1" xfId="38" applyNumberFormat="1" applyFont="1" applyFill="1" applyBorder="1" applyAlignment="1" applyProtection="1">
      <alignment vertical="center"/>
      <protection locked="0"/>
    </xf>
    <xf numFmtId="181" fontId="49" fillId="37" borderId="1" xfId="38" applyNumberFormat="1" applyFont="1" applyFill="1" applyBorder="1" applyAlignment="1" applyProtection="1">
      <alignment vertical="center"/>
      <protection/>
    </xf>
    <xf numFmtId="181" fontId="50" fillId="35" borderId="1" xfId="38" applyNumberFormat="1" applyFont="1" applyFill="1" applyBorder="1" applyAlignment="1" applyProtection="1">
      <alignment vertical="center"/>
      <protection/>
    </xf>
    <xf numFmtId="181" fontId="52" fillId="37" borderId="1" xfId="38" applyNumberFormat="1" applyFont="1" applyFill="1" applyBorder="1" applyAlignment="1" applyProtection="1">
      <alignment vertical="center"/>
      <protection/>
    </xf>
    <xf numFmtId="181" fontId="50" fillId="0" borderId="1" xfId="38" applyNumberFormat="1" applyFont="1" applyFill="1" applyBorder="1" applyAlignment="1" applyProtection="1">
      <alignment vertical="center"/>
      <protection/>
    </xf>
    <xf numFmtId="181" fontId="57" fillId="37" borderId="1" xfId="38" applyNumberFormat="1" applyFont="1" applyFill="1" applyBorder="1" applyAlignment="1" applyProtection="1">
      <alignment vertical="center"/>
      <protection/>
    </xf>
    <xf numFmtId="181" fontId="50" fillId="35" borderId="1" xfId="38" applyNumberFormat="1" applyFont="1" applyFill="1" applyBorder="1" applyAlignment="1" applyProtection="1">
      <alignment horizontal="right" vertical="center"/>
      <protection/>
    </xf>
    <xf numFmtId="176" fontId="18" fillId="20" borderId="0" xfId="41" applyNumberFormat="1" applyFont="1" applyFill="1" applyAlignment="1">
      <alignment vertical="center"/>
    </xf>
    <xf numFmtId="0" fontId="7" fillId="0" borderId="1" xfId="37" applyFont="1" applyBorder="1" applyAlignment="1">
      <alignment vertical="center"/>
      <protection/>
    </xf>
    <xf numFmtId="0" fontId="7" fillId="0" borderId="0" xfId="37" applyFont="1" applyAlignment="1">
      <alignment vertical="center"/>
      <protection/>
    </xf>
    <xf numFmtId="0" fontId="7" fillId="0" borderId="1" xfId="37" applyFont="1" applyBorder="1" applyAlignment="1">
      <alignment horizontal="center" vertical="center"/>
      <protection/>
    </xf>
    <xf numFmtId="0" fontId="7" fillId="0" borderId="1" xfId="37" applyFont="1" applyBorder="1" applyAlignment="1">
      <alignment horizontal="center" vertical="center" wrapText="1"/>
      <protection/>
    </xf>
    <xf numFmtId="0" fontId="35" fillId="0" borderId="1" xfId="37" applyFont="1" applyBorder="1" applyAlignment="1">
      <alignment horizontal="center" vertical="center" wrapText="1"/>
      <protection/>
    </xf>
    <xf numFmtId="0" fontId="35" fillId="0" borderId="1" xfId="37" applyFont="1" applyBorder="1" applyAlignment="1">
      <alignment horizontal="center" vertical="center"/>
      <protection/>
    </xf>
    <xf numFmtId="0" fontId="6" fillId="0" borderId="1" xfId="37" applyFont="1" applyBorder="1" applyAlignment="1">
      <alignment horizontal="center" vertical="center"/>
      <protection/>
    </xf>
    <xf numFmtId="182" fontId="35" fillId="20" borderId="1" xfId="37" applyNumberFormat="1" applyFont="1" applyFill="1" applyBorder="1" applyAlignment="1">
      <alignment horizontal="center" vertical="center"/>
      <protection/>
    </xf>
    <xf numFmtId="182" fontId="61" fillId="20" borderId="1" xfId="37" applyNumberFormat="1" applyFont="1" applyFill="1" applyBorder="1" applyAlignment="1">
      <alignment horizontal="center" vertical="center"/>
      <protection/>
    </xf>
    <xf numFmtId="0" fontId="7" fillId="0" borderId="1" xfId="37" applyFont="1" applyFill="1" applyBorder="1" applyAlignment="1">
      <alignment vertical="center"/>
      <protection/>
    </xf>
    <xf numFmtId="0" fontId="7" fillId="0" borderId="1" xfId="37" applyFont="1" applyFill="1" applyBorder="1" applyAlignment="1">
      <alignment horizontal="center" vertical="center" shrinkToFit="1"/>
      <protection/>
    </xf>
    <xf numFmtId="181" fontId="35" fillId="0" borderId="1" xfId="41" applyNumberFormat="1" applyFont="1" applyFill="1" applyBorder="1" applyAlignment="1">
      <alignment vertical="center" shrinkToFit="1"/>
    </xf>
    <xf numFmtId="181" fontId="35" fillId="0" borderId="1" xfId="37" applyNumberFormat="1" applyFont="1" applyFill="1" applyBorder="1" applyAlignment="1">
      <alignment vertical="center" shrinkToFit="1"/>
      <protection/>
    </xf>
    <xf numFmtId="38" fontId="38" fillId="0" borderId="1" xfId="43" applyNumberFormat="1" applyFont="1" applyFill="1" applyBorder="1" applyAlignment="1">
      <alignment horizontal="center" vertical="center"/>
    </xf>
    <xf numFmtId="0" fontId="7" fillId="0" borderId="0" xfId="37" applyFont="1" applyFill="1" applyAlignment="1">
      <alignment vertical="center"/>
      <protection/>
    </xf>
    <xf numFmtId="0" fontId="6" fillId="0" borderId="1" xfId="37" applyFont="1" applyFill="1" applyBorder="1" applyAlignment="1">
      <alignment horizontal="center" vertical="center" shrinkToFit="1"/>
      <protection/>
    </xf>
    <xf numFmtId="181" fontId="7" fillId="0" borderId="1" xfId="41" applyNumberFormat="1" applyFont="1" applyFill="1" applyBorder="1" applyAlignment="1">
      <alignment horizontal="center" vertical="center" shrinkToFit="1"/>
    </xf>
    <xf numFmtId="0" fontId="35" fillId="0" borderId="0" xfId="37" applyFont="1" applyAlignment="1">
      <alignment vertical="center"/>
      <protection/>
    </xf>
    <xf numFmtId="181" fontId="35" fillId="0" borderId="0" xfId="37" applyNumberFormat="1" applyFont="1" applyAlignment="1">
      <alignment vertical="center"/>
      <protection/>
    </xf>
    <xf numFmtId="0" fontId="35" fillId="0" borderId="0" xfId="37" applyFont="1" applyAlignment="1">
      <alignment horizontal="center" vertical="center"/>
      <protection/>
    </xf>
    <xf numFmtId="0" fontId="0" fillId="0" borderId="0" xfId="37" applyFont="1">
      <alignment vertical="center"/>
      <protection/>
    </xf>
    <xf numFmtId="0" fontId="63" fillId="0" borderId="0" xfId="37" applyFont="1" applyAlignment="1">
      <alignment vertical="center"/>
      <protection/>
    </xf>
    <xf numFmtId="0" fontId="35" fillId="0" borderId="0" xfId="37" applyFont="1" applyFill="1" applyAlignment="1">
      <alignment vertical="center"/>
      <protection/>
    </xf>
    <xf numFmtId="0" fontId="6" fillId="0" borderId="0" xfId="37" applyFont="1" applyAlignment="1">
      <alignment vertical="center"/>
      <protection/>
    </xf>
    <xf numFmtId="182" fontId="37" fillId="38" borderId="1" xfId="37" applyNumberFormat="1" applyFont="1" applyFill="1" applyBorder="1" applyAlignment="1">
      <alignment horizontal="center" vertical="center"/>
      <protection/>
    </xf>
    <xf numFmtId="181" fontId="65" fillId="20" borderId="1" xfId="38" applyNumberFormat="1" applyFont="1" applyFill="1" applyBorder="1" applyAlignment="1" applyProtection="1">
      <alignment vertical="center"/>
      <protection locked="0"/>
    </xf>
    <xf numFmtId="181" fontId="66" fillId="37" borderId="1" xfId="38" applyNumberFormat="1" applyFont="1" applyFill="1" applyBorder="1" applyAlignment="1" applyProtection="1">
      <alignment vertical="center"/>
      <protection/>
    </xf>
    <xf numFmtId="0" fontId="31" fillId="0" borderId="14" xfId="38" applyFont="1" applyFill="1" applyBorder="1" applyAlignment="1">
      <alignment horizontal="left" shrinkToFit="1"/>
      <protection/>
    </xf>
    <xf numFmtId="0" fontId="7" fillId="0" borderId="0" xfId="38" applyFont="1" applyFill="1" applyAlignment="1" applyProtection="1">
      <alignment vertical="center" shrinkToFit="1"/>
      <protection locked="0"/>
    </xf>
    <xf numFmtId="181" fontId="7" fillId="0" borderId="0" xfId="38" applyNumberFormat="1" applyFont="1" applyFill="1" applyAlignment="1" applyProtection="1">
      <alignment vertical="center" shrinkToFit="1"/>
      <protection locked="0"/>
    </xf>
    <xf numFmtId="181" fontId="70" fillId="35" borderId="1" xfId="38" applyNumberFormat="1" applyFont="1" applyFill="1" applyBorder="1" applyAlignment="1" applyProtection="1">
      <alignment vertical="center"/>
      <protection/>
    </xf>
    <xf numFmtId="181" fontId="70" fillId="35" borderId="1" xfId="38" applyNumberFormat="1" applyFont="1" applyFill="1" applyBorder="1" applyAlignment="1" applyProtection="1">
      <alignment vertical="center" shrinkToFit="1"/>
      <protection/>
    </xf>
    <xf numFmtId="181" fontId="70" fillId="0" borderId="1" xfId="38" applyNumberFormat="1" applyFont="1" applyFill="1" applyBorder="1" applyAlignment="1" applyProtection="1">
      <alignment vertical="center" shrinkToFit="1"/>
      <protection/>
    </xf>
    <xf numFmtId="181" fontId="70" fillId="0" borderId="1" xfId="38" applyNumberFormat="1" applyFont="1" applyFill="1" applyBorder="1" applyAlignment="1" applyProtection="1">
      <alignment vertical="center" shrinkToFit="1"/>
      <protection locked="0"/>
    </xf>
    <xf numFmtId="181" fontId="71" fillId="35" borderId="1" xfId="38" applyNumberFormat="1" applyFont="1" applyFill="1" applyBorder="1" applyAlignment="1" applyProtection="1">
      <alignment horizontal="center" vertical="center"/>
      <protection locked="0"/>
    </xf>
    <xf numFmtId="41" fontId="72" fillId="0" borderId="1" xfId="38" applyNumberFormat="1" applyFont="1" applyFill="1" applyBorder="1" applyAlignment="1" applyProtection="1">
      <alignment horizontal="center" vertical="center" shrinkToFit="1"/>
      <protection locked="0"/>
    </xf>
    <xf numFmtId="41" fontId="72" fillId="0" borderId="1" xfId="38" applyNumberFormat="1" applyFont="1" applyBorder="1" applyAlignment="1" applyProtection="1">
      <alignment horizontal="center" vertical="center" shrinkToFit="1"/>
      <protection locked="0"/>
    </xf>
    <xf numFmtId="3" fontId="9" fillId="0" borderId="1" xfId="0" applyNumberFormat="1" applyFont="1" applyFill="1" applyBorder="1" applyAlignment="1">
      <alignment horizontal="center" vertical="center" shrinkToFit="1"/>
    </xf>
    <xf numFmtId="3" fontId="72" fillId="0" borderId="1" xfId="0" applyNumberFormat="1" applyFont="1" applyFill="1" applyBorder="1" applyAlignment="1">
      <alignment horizontal="center" vertical="center" shrinkToFi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181" fontId="77" fillId="37" borderId="1" xfId="38" applyNumberFormat="1" applyFont="1" applyFill="1" applyBorder="1" applyAlignment="1" applyProtection="1">
      <alignment vertical="center" shrinkToFit="1"/>
      <protection/>
    </xf>
    <xf numFmtId="181" fontId="78" fillId="37" borderId="1" xfId="38" applyNumberFormat="1" applyFont="1" applyFill="1" applyBorder="1" applyAlignment="1" applyProtection="1">
      <alignment vertical="center" shrinkToFit="1"/>
      <protection/>
    </xf>
    <xf numFmtId="181" fontId="79" fillId="20" borderId="1" xfId="38" applyNumberFormat="1" applyFont="1" applyFill="1" applyBorder="1">
      <alignment vertical="center"/>
      <protection/>
    </xf>
    <xf numFmtId="0" fontId="79" fillId="20" borderId="14" xfId="38" applyFont="1" applyFill="1" applyBorder="1">
      <alignment vertical="center"/>
      <protection/>
    </xf>
    <xf numFmtId="0" fontId="7" fillId="39" borderId="0" xfId="37" applyFont="1" applyFill="1" applyAlignment="1">
      <alignment vertical="center"/>
      <protection/>
    </xf>
    <xf numFmtId="0" fontId="85" fillId="0" borderId="14" xfId="37" applyFont="1" applyBorder="1" applyAlignment="1">
      <alignment vertical="center" wrapText="1"/>
      <protection/>
    </xf>
    <xf numFmtId="0" fontId="67" fillId="39" borderId="14" xfId="0" applyFont="1" applyFill="1" applyBorder="1" applyAlignment="1">
      <alignment wrapText="1"/>
    </xf>
    <xf numFmtId="181" fontId="20" fillId="0" borderId="0" xfId="38" applyNumberFormat="1" applyFont="1" applyAlignment="1" applyProtection="1">
      <alignment horizontal="center" vertical="center"/>
      <protection locked="0"/>
    </xf>
    <xf numFmtId="0" fontId="12" fillId="0" borderId="0" xfId="38" applyFont="1" applyFill="1" applyAlignment="1" applyProtection="1">
      <alignment horizontal="left" vertical="center"/>
      <protection locked="0"/>
    </xf>
    <xf numFmtId="3" fontId="79" fillId="36" borderId="1" xfId="38" applyNumberFormat="1" applyFont="1" applyFill="1" applyBorder="1" applyAlignment="1">
      <alignment vertical="center" shrinkToFit="1"/>
      <protection/>
    </xf>
    <xf numFmtId="176" fontId="79" fillId="0" borderId="14" xfId="41" applyNumberFormat="1" applyFont="1" applyFill="1" applyBorder="1" applyAlignment="1">
      <alignment vertical="center"/>
    </xf>
    <xf numFmtId="176" fontId="79" fillId="0" borderId="14" xfId="41" applyNumberFormat="1" applyFont="1" applyFill="1" applyBorder="1" applyAlignment="1">
      <alignment vertical="center" shrinkToFit="1"/>
    </xf>
    <xf numFmtId="176" fontId="79" fillId="0" borderId="1" xfId="41" applyNumberFormat="1" applyFont="1" applyFill="1" applyBorder="1" applyAlignment="1">
      <alignment vertical="center"/>
    </xf>
    <xf numFmtId="0" fontId="44" fillId="0" borderId="17" xfId="38" applyFont="1" applyFill="1" applyBorder="1" applyAlignment="1">
      <alignment horizontal="right" vertical="center" wrapText="1"/>
      <protection/>
    </xf>
    <xf numFmtId="181" fontId="44" fillId="0" borderId="1" xfId="38" applyNumberFormat="1" applyFont="1" applyFill="1" applyBorder="1" applyAlignment="1" applyProtection="1">
      <alignment vertical="center"/>
      <protection locked="0"/>
    </xf>
    <xf numFmtId="181" fontId="66" fillId="0" borderId="1" xfId="38" applyNumberFormat="1" applyFont="1" applyFill="1" applyBorder="1" applyAlignment="1" applyProtection="1">
      <alignment vertical="center"/>
      <protection locked="0"/>
    </xf>
    <xf numFmtId="181" fontId="43" fillId="0" borderId="1" xfId="38" applyNumberFormat="1" applyFont="1" applyFill="1" applyBorder="1">
      <alignment vertical="center"/>
      <protection/>
    </xf>
    <xf numFmtId="179" fontId="80" fillId="0" borderId="18" xfId="38" applyNumberFormat="1" applyFont="1" applyFill="1" applyBorder="1" applyAlignment="1">
      <alignment horizontal="right" vertical="center" wrapText="1"/>
      <protection/>
    </xf>
    <xf numFmtId="179" fontId="86" fillId="0" borderId="18" xfId="38" applyNumberFormat="1" applyFont="1" applyFill="1" applyBorder="1" applyAlignment="1">
      <alignment horizontal="right" vertical="center" wrapText="1"/>
      <protection/>
    </xf>
    <xf numFmtId="3" fontId="79" fillId="0" borderId="1" xfId="38" applyNumberFormat="1" applyFont="1" applyFill="1" applyBorder="1" applyAlignment="1">
      <alignment vertical="center" shrinkToFit="1"/>
      <protection/>
    </xf>
    <xf numFmtId="0" fontId="79" fillId="0" borderId="1" xfId="38" applyFont="1" applyFill="1" applyBorder="1">
      <alignment vertical="center"/>
      <protection/>
    </xf>
    <xf numFmtId="176" fontId="79" fillId="0" borderId="19" xfId="41" applyNumberFormat="1" applyFont="1" applyFill="1" applyBorder="1" applyAlignment="1">
      <alignment vertical="center"/>
    </xf>
    <xf numFmtId="181" fontId="20" fillId="0" borderId="0" xfId="38" applyNumberFormat="1" applyFont="1" applyFill="1" applyAlignment="1" applyProtection="1">
      <alignment horizontal="left" vertical="center"/>
      <protection locked="0"/>
    </xf>
    <xf numFmtId="181" fontId="21" fillId="0" borderId="1" xfId="38" applyNumberFormat="1" applyFont="1" applyFill="1" applyBorder="1" applyAlignment="1" applyProtection="1">
      <alignment vertical="center"/>
      <protection/>
    </xf>
    <xf numFmtId="41" fontId="64" fillId="0" borderId="1" xfId="38" applyNumberFormat="1" applyFont="1" applyFill="1" applyBorder="1" applyAlignment="1" applyProtection="1">
      <alignment horizontal="center" vertical="center" shrinkToFit="1"/>
      <protection locked="0"/>
    </xf>
    <xf numFmtId="41" fontId="10" fillId="0" borderId="1" xfId="38" applyNumberFormat="1" applyFont="1" applyFill="1" applyBorder="1" applyAlignment="1" applyProtection="1">
      <alignment horizontal="center" vertical="center" shrinkToFit="1"/>
      <protection locked="0"/>
    </xf>
    <xf numFmtId="181" fontId="79" fillId="0" borderId="1" xfId="38" applyNumberFormat="1" applyFont="1" applyFill="1" applyBorder="1">
      <alignment vertical="center"/>
      <protection/>
    </xf>
    <xf numFmtId="0" fontId="82" fillId="0" borderId="0" xfId="38" applyFont="1" applyFill="1">
      <alignment vertical="center"/>
      <protection/>
    </xf>
    <xf numFmtId="176" fontId="79" fillId="0" borderId="1" xfId="41" applyNumberFormat="1" applyFont="1" applyFill="1" applyBorder="1" applyAlignment="1">
      <alignment vertical="center"/>
    </xf>
    <xf numFmtId="176" fontId="81" fillId="0" borderId="1" xfId="41" applyNumberFormat="1" applyFont="1" applyFill="1" applyBorder="1" applyAlignment="1">
      <alignment vertical="center"/>
    </xf>
    <xf numFmtId="181" fontId="79" fillId="0" borderId="1" xfId="38" applyNumberFormat="1" applyFont="1" applyFill="1" applyBorder="1" applyAlignment="1">
      <alignment horizontal="right" vertical="center"/>
      <protection/>
    </xf>
    <xf numFmtId="3" fontId="77" fillId="0" borderId="1" xfId="0" applyNumberFormat="1" applyFont="1" applyFill="1" applyBorder="1" applyAlignment="1">
      <alignment horizontal="right" vertical="center" wrapText="1"/>
    </xf>
    <xf numFmtId="3" fontId="77" fillId="0" borderId="1" xfId="0" applyNumberFormat="1" applyFont="1" applyFill="1" applyBorder="1" applyAlignment="1">
      <alignment horizontal="right" vertical="center" shrinkToFit="1"/>
    </xf>
    <xf numFmtId="176" fontId="79" fillId="0" borderId="0" xfId="41" applyNumberFormat="1" applyFont="1" applyFill="1" applyAlignment="1">
      <alignment vertical="center"/>
    </xf>
    <xf numFmtId="3" fontId="77" fillId="0" borderId="20" xfId="0" applyNumberFormat="1" applyFont="1" applyFill="1" applyBorder="1" applyAlignment="1">
      <alignment horizontal="right" vertical="center" wrapText="1"/>
    </xf>
    <xf numFmtId="3" fontId="77" fillId="0" borderId="20" xfId="0" applyNumberFormat="1" applyFont="1" applyFill="1" applyBorder="1" applyAlignment="1">
      <alignment horizontal="right" vertical="center" shrinkToFit="1"/>
    </xf>
    <xf numFmtId="3" fontId="77" fillId="0" borderId="21" xfId="0" applyNumberFormat="1" applyFont="1" applyFill="1" applyBorder="1" applyAlignment="1">
      <alignment horizontal="right" vertical="center" shrinkToFit="1"/>
    </xf>
    <xf numFmtId="3" fontId="77" fillId="0" borderId="22" xfId="0" applyNumberFormat="1" applyFont="1" applyFill="1" applyBorder="1" applyAlignment="1">
      <alignment horizontal="right" vertical="center" wrapText="1"/>
    </xf>
    <xf numFmtId="3" fontId="79" fillId="0" borderId="14" xfId="38" applyNumberFormat="1" applyFont="1" applyFill="1" applyBorder="1" applyAlignment="1">
      <alignment vertical="center" shrinkToFit="1"/>
      <protection/>
    </xf>
    <xf numFmtId="3" fontId="79" fillId="0" borderId="0" xfId="38" applyNumberFormat="1" applyFont="1" applyFill="1" applyBorder="1" applyAlignment="1">
      <alignment vertical="center" shrinkToFit="1"/>
      <protection/>
    </xf>
    <xf numFmtId="176" fontId="82" fillId="0" borderId="0" xfId="41" applyNumberFormat="1" applyFont="1" applyFill="1" applyAlignment="1">
      <alignment vertical="center"/>
    </xf>
    <xf numFmtId="176" fontId="82" fillId="0" borderId="1" xfId="41" applyNumberFormat="1" applyFont="1" applyFill="1" applyBorder="1" applyAlignment="1">
      <alignment vertical="center"/>
    </xf>
    <xf numFmtId="0" fontId="46" fillId="0" borderId="13" xfId="38" applyFont="1" applyFill="1" applyBorder="1" applyAlignment="1">
      <alignment horizontal="left"/>
      <protection/>
    </xf>
    <xf numFmtId="181" fontId="42" fillId="0" borderId="1" xfId="38" applyNumberFormat="1" applyFont="1" applyFill="1" applyBorder="1" applyAlignment="1" applyProtection="1">
      <alignment vertical="center"/>
      <protection/>
    </xf>
    <xf numFmtId="0" fontId="35" fillId="0" borderId="0" xfId="38" applyFont="1" applyFill="1" applyProtection="1">
      <alignment vertical="center"/>
      <protection locked="0"/>
    </xf>
    <xf numFmtId="181" fontId="35" fillId="0" borderId="0" xfId="38" applyNumberFormat="1" applyFont="1" applyFill="1" applyProtection="1">
      <alignment vertical="center"/>
      <protection locked="0"/>
    </xf>
    <xf numFmtId="181" fontId="45" fillId="0" borderId="1" xfId="38" applyNumberFormat="1" applyFont="1" applyFill="1" applyBorder="1" applyAlignment="1" applyProtection="1">
      <alignment vertical="center"/>
      <protection/>
    </xf>
    <xf numFmtId="180" fontId="38" fillId="0" borderId="1" xfId="38" applyNumberFormat="1" applyFont="1" applyFill="1" applyBorder="1" applyAlignment="1">
      <alignment horizontal="right" vertical="center" shrinkToFit="1"/>
      <protection/>
    </xf>
    <xf numFmtId="180" fontId="38" fillId="0" borderId="1" xfId="38" applyNumberFormat="1" applyFont="1" applyFill="1" applyBorder="1" applyAlignment="1" quotePrefix="1">
      <alignment horizontal="right" vertical="center" shrinkToFit="1"/>
      <protection/>
    </xf>
    <xf numFmtId="181" fontId="35" fillId="0" borderId="1" xfId="38" applyNumberFormat="1" applyFont="1" applyFill="1" applyBorder="1" applyAlignment="1" applyProtection="1">
      <alignment vertical="center"/>
      <protection locked="0"/>
    </xf>
    <xf numFmtId="181" fontId="36" fillId="0" borderId="1" xfId="38" applyNumberFormat="1" applyFont="1" applyFill="1" applyBorder="1" applyAlignment="1" applyProtection="1">
      <alignment vertical="center"/>
      <protection locked="0"/>
    </xf>
    <xf numFmtId="181" fontId="35" fillId="0" borderId="0" xfId="38" applyNumberFormat="1" applyFont="1" applyFill="1" applyAlignment="1" applyProtection="1">
      <alignment vertical="center"/>
      <protection locked="0"/>
    </xf>
    <xf numFmtId="181" fontId="35" fillId="0" borderId="0" xfId="38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39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shrinkToFit="1"/>
    </xf>
    <xf numFmtId="181" fontId="35" fillId="0" borderId="1" xfId="41" applyNumberFormat="1" applyFont="1" applyFill="1" applyBorder="1" applyAlignment="1">
      <alignment horizontal="center" vertical="center" shrinkToFit="1"/>
    </xf>
    <xf numFmtId="182" fontId="41" fillId="0" borderId="1" xfId="41" applyNumberFormat="1" applyFont="1" applyFill="1" applyBorder="1" applyAlignment="1">
      <alignment horizontal="center" vertical="center" shrinkToFit="1"/>
    </xf>
    <xf numFmtId="181" fontId="7" fillId="0" borderId="1" xfId="41" applyNumberFormat="1" applyFont="1" applyFill="1" applyBorder="1" applyAlignment="1">
      <alignment vertical="center" shrinkToFit="1"/>
    </xf>
    <xf numFmtId="181" fontId="83" fillId="0" borderId="1" xfId="0" applyNumberFormat="1" applyFont="1" applyFill="1" applyBorder="1" applyAlignment="1">
      <alignment vertical="center" shrinkToFit="1"/>
    </xf>
    <xf numFmtId="181" fontId="41" fillId="0" borderId="1" xfId="0" applyNumberFormat="1" applyFont="1" applyFill="1" applyBorder="1" applyAlignment="1">
      <alignment vertical="center" shrinkToFit="1"/>
    </xf>
    <xf numFmtId="181" fontId="41" fillId="0" borderId="1" xfId="41" applyNumberFormat="1" applyFont="1" applyFill="1" applyBorder="1" applyAlignment="1">
      <alignment vertical="center" shrinkToFit="1"/>
    </xf>
    <xf numFmtId="38" fontId="6" fillId="0" borderId="1" xfId="43" applyNumberFormat="1" applyFont="1" applyFill="1" applyBorder="1" applyAlignment="1">
      <alignment horizontal="center" vertical="center"/>
    </xf>
    <xf numFmtId="181" fontId="35" fillId="0" borderId="1" xfId="0" applyNumberFormat="1" applyFont="1" applyFill="1" applyBorder="1" applyAlignment="1">
      <alignment vertical="center" shrinkToFit="1"/>
    </xf>
    <xf numFmtId="0" fontId="7" fillId="0" borderId="23" xfId="39" applyFont="1" applyFill="1" applyBorder="1" applyAlignment="1">
      <alignment vertical="center" wrapText="1"/>
      <protection/>
    </xf>
    <xf numFmtId="0" fontId="84" fillId="0" borderId="1" xfId="39" applyFont="1" applyFill="1" applyBorder="1" applyAlignment="1">
      <alignment horizontal="center" vertical="center"/>
      <protection/>
    </xf>
    <xf numFmtId="0" fontId="6" fillId="0" borderId="1" xfId="39" applyFont="1" applyFill="1" applyBorder="1" applyAlignment="1">
      <alignment horizontal="center" vertical="center"/>
      <protection/>
    </xf>
    <xf numFmtId="181" fontId="26" fillId="0" borderId="1" xfId="0" applyNumberFormat="1" applyFont="1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shrinkToFit="1"/>
    </xf>
    <xf numFmtId="181" fontId="35" fillId="0" borderId="12" xfId="0" applyNumberFormat="1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/>
    </xf>
    <xf numFmtId="181" fontId="41" fillId="0" borderId="1" xfId="41" applyNumberFormat="1" applyFont="1" applyFill="1" applyBorder="1" applyAlignment="1">
      <alignment horizontal="right" vertical="center" shrinkToFit="1"/>
    </xf>
    <xf numFmtId="181" fontId="27" fillId="0" borderId="1" xfId="41" applyNumberFormat="1" applyFont="1" applyFill="1" applyBorder="1" applyAlignment="1">
      <alignment horizontal="center" vertical="center" shrinkToFit="1"/>
    </xf>
    <xf numFmtId="181" fontId="26" fillId="0" borderId="1" xfId="41" applyNumberFormat="1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horizontal="center" vertical="center" shrinkToFit="1"/>
    </xf>
    <xf numFmtId="0" fontId="62" fillId="0" borderId="1" xfId="0" applyFont="1" applyFill="1" applyBorder="1" applyAlignment="1">
      <alignment horizontal="center" vertical="center" shrinkToFit="1"/>
    </xf>
    <xf numFmtId="0" fontId="12" fillId="0" borderId="1" xfId="39" applyFont="1" applyFill="1" applyBorder="1" applyAlignment="1">
      <alignment horizontal="center" vertical="center"/>
      <protection/>
    </xf>
    <xf numFmtId="181" fontId="12" fillId="0" borderId="1" xfId="41" applyNumberFormat="1" applyFont="1" applyFill="1" applyBorder="1" applyAlignment="1">
      <alignment horizontal="center" vertical="center" shrinkToFit="1"/>
    </xf>
    <xf numFmtId="181" fontId="12" fillId="0" borderId="1" xfId="41" applyNumberFormat="1" applyFont="1" applyFill="1" applyBorder="1" applyAlignment="1">
      <alignment vertical="center" shrinkToFit="1"/>
    </xf>
    <xf numFmtId="38" fontId="32" fillId="0" borderId="1" xfId="43" applyNumberFormat="1" applyFont="1" applyFill="1" applyBorder="1" applyAlignment="1">
      <alignment horizontal="center" vertical="center"/>
    </xf>
    <xf numFmtId="181" fontId="12" fillId="0" borderId="1" xfId="0" applyNumberFormat="1" applyFont="1" applyFill="1" applyBorder="1" applyAlignment="1">
      <alignment vertical="center" shrinkToFit="1"/>
    </xf>
    <xf numFmtId="181" fontId="6" fillId="0" borderId="1" xfId="41" applyNumberFormat="1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38" fontId="35" fillId="0" borderId="1" xfId="43" applyNumberFormat="1" applyFont="1" applyFill="1" applyBorder="1" applyAlignment="1">
      <alignment vertical="center"/>
    </xf>
    <xf numFmtId="38" fontId="7" fillId="0" borderId="1" xfId="43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shrinkToFit="1"/>
    </xf>
    <xf numFmtId="38" fontId="7" fillId="0" borderId="1" xfId="43" applyNumberFormat="1" applyFont="1" applyFill="1" applyBorder="1" applyAlignment="1">
      <alignment vertical="center"/>
    </xf>
    <xf numFmtId="181" fontId="79" fillId="0" borderId="1" xfId="41" applyNumberFormat="1" applyFont="1" applyFill="1" applyBorder="1" applyAlignment="1">
      <alignment vertical="center"/>
    </xf>
    <xf numFmtId="181" fontId="41" fillId="36" borderId="1" xfId="41" applyNumberFormat="1" applyFont="1" applyFill="1" applyBorder="1" applyAlignment="1">
      <alignment vertical="center" shrinkToFit="1"/>
    </xf>
    <xf numFmtId="181" fontId="81" fillId="0" borderId="1" xfId="41" applyNumberFormat="1" applyFont="1" applyFill="1" applyBorder="1" applyAlignment="1">
      <alignment vertical="center"/>
    </xf>
    <xf numFmtId="181" fontId="87" fillId="0" borderId="1" xfId="41" applyNumberFormat="1" applyFont="1" applyFill="1" applyBorder="1" applyAlignment="1">
      <alignment vertical="center"/>
    </xf>
    <xf numFmtId="0" fontId="79" fillId="0" borderId="14" xfId="38" applyFont="1" applyFill="1" applyBorder="1">
      <alignment vertical="center"/>
      <protection/>
    </xf>
    <xf numFmtId="181" fontId="62" fillId="0" borderId="1" xfId="41" applyNumberFormat="1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vertical="center" shrinkToFit="1"/>
    </xf>
    <xf numFmtId="176" fontId="53" fillId="38" borderId="18" xfId="41" applyNumberFormat="1" applyFont="1" applyFill="1" applyBorder="1" applyAlignment="1" applyProtection="1">
      <alignment horizontal="center" vertical="center" wrapText="1"/>
      <protection/>
    </xf>
    <xf numFmtId="176" fontId="53" fillId="38" borderId="24" xfId="41" applyNumberFormat="1" applyFont="1" applyFill="1" applyBorder="1" applyAlignment="1" applyProtection="1">
      <alignment horizontal="left" vertical="center" wrapText="1"/>
      <protection/>
    </xf>
    <xf numFmtId="3" fontId="44" fillId="36" borderId="16" xfId="0" applyNumberFormat="1" applyFont="1" applyFill="1" applyBorder="1" applyAlignment="1">
      <alignment horizontal="right" vertical="center" wrapText="1"/>
    </xf>
    <xf numFmtId="176" fontId="53" fillId="38" borderId="25" xfId="41" applyNumberFormat="1" applyFont="1" applyFill="1" applyBorder="1" applyAlignment="1" applyProtection="1">
      <alignment horizontal="left" vertical="center" wrapText="1"/>
      <protection/>
    </xf>
    <xf numFmtId="181" fontId="42" fillId="36" borderId="1" xfId="38" applyNumberFormat="1" applyFont="1" applyFill="1" applyBorder="1" applyAlignment="1" applyProtection="1">
      <alignment vertical="center"/>
      <protection locked="0"/>
    </xf>
    <xf numFmtId="0" fontId="88" fillId="39" borderId="1" xfId="0" applyFont="1" applyFill="1" applyBorder="1" applyAlignment="1">
      <alignment vertical="center" wrapText="1" shrinkToFit="1"/>
    </xf>
    <xf numFmtId="180" fontId="14" fillId="0" borderId="1" xfId="40" applyNumberFormat="1" applyFont="1" applyFill="1" applyBorder="1" applyAlignment="1">
      <alignment horizontal="center" vertical="center" shrinkToFit="1"/>
      <protection/>
    </xf>
    <xf numFmtId="180" fontId="14" fillId="36" borderId="1" xfId="40" applyNumberFormat="1" applyFont="1" applyFill="1" applyBorder="1" applyAlignment="1">
      <alignment horizontal="center" vertical="center" shrinkToFit="1"/>
      <protection/>
    </xf>
    <xf numFmtId="176" fontId="87" fillId="0" borderId="19" xfId="41" applyNumberFormat="1" applyFont="1" applyFill="1" applyBorder="1" applyAlignment="1">
      <alignment vertical="center"/>
    </xf>
    <xf numFmtId="0" fontId="32" fillId="0" borderId="18" xfId="40" applyNumberFormat="1" applyFont="1" applyFill="1" applyBorder="1" applyAlignment="1" applyProtection="1">
      <alignment horizontal="center" vertical="center" shrinkToFit="1"/>
      <protection locked="0"/>
    </xf>
    <xf numFmtId="0" fontId="32" fillId="0" borderId="1" xfId="38" applyFont="1" applyFill="1" applyBorder="1">
      <alignment vertical="center"/>
      <protection/>
    </xf>
    <xf numFmtId="0" fontId="32" fillId="0" borderId="0" xfId="38" applyFont="1" applyFill="1">
      <alignment vertical="center"/>
      <protection/>
    </xf>
    <xf numFmtId="0" fontId="6" fillId="0" borderId="0" xfId="38" applyFont="1" applyFill="1">
      <alignment vertical="center"/>
      <protection/>
    </xf>
    <xf numFmtId="181" fontId="32" fillId="0" borderId="1" xfId="38" applyNumberFormat="1" applyFont="1" applyFill="1" applyBorder="1" applyAlignment="1" applyProtection="1">
      <alignment vertical="center"/>
      <protection locked="0"/>
    </xf>
    <xf numFmtId="41" fontId="90" fillId="20" borderId="1" xfId="38" applyNumberFormat="1" applyFont="1" applyFill="1" applyBorder="1" applyAlignment="1" applyProtection="1">
      <alignment horizontal="center" vertical="center" shrinkToFit="1"/>
      <protection locked="0"/>
    </xf>
    <xf numFmtId="176" fontId="87" fillId="0" borderId="1" xfId="41" applyNumberFormat="1" applyFont="1" applyFill="1" applyBorder="1" applyAlignment="1">
      <alignment vertical="center"/>
    </xf>
    <xf numFmtId="181" fontId="87" fillId="0" borderId="1" xfId="38" applyNumberFormat="1" applyFont="1" applyFill="1" applyBorder="1">
      <alignment vertical="center"/>
      <protection/>
    </xf>
    <xf numFmtId="3" fontId="92" fillId="0" borderId="20" xfId="0" applyNumberFormat="1" applyFont="1" applyFill="1" applyBorder="1" applyAlignment="1">
      <alignment horizontal="right" vertical="center" wrapText="1"/>
    </xf>
    <xf numFmtId="181" fontId="81" fillId="0" borderId="1" xfId="38" applyNumberFormat="1" applyFont="1" applyFill="1" applyBorder="1">
      <alignment vertical="center"/>
      <protection/>
    </xf>
    <xf numFmtId="181" fontId="9" fillId="0" borderId="1" xfId="38" applyNumberFormat="1" applyFont="1" applyFill="1" applyBorder="1" applyAlignment="1" applyProtection="1">
      <alignment horizontal="center" vertical="center"/>
      <protection locked="0"/>
    </xf>
    <xf numFmtId="0" fontId="0" fillId="0" borderId="1" xfId="38" applyFill="1" applyBorder="1" applyAlignment="1">
      <alignment vertical="center"/>
      <protection/>
    </xf>
    <xf numFmtId="176" fontId="10" fillId="0" borderId="24" xfId="41" applyNumberFormat="1" applyFont="1" applyBorder="1" applyAlignment="1" applyProtection="1">
      <alignment horizontal="center" vertical="center" textRotation="255"/>
      <protection/>
    </xf>
    <xf numFmtId="0" fontId="0" fillId="0" borderId="11" xfId="38" applyBorder="1" applyAlignment="1">
      <alignment vertical="center" textRotation="255"/>
      <protection/>
    </xf>
    <xf numFmtId="0" fontId="0" fillId="0" borderId="18" xfId="38" applyBorder="1" applyAlignment="1">
      <alignment vertical="center" textRotation="255"/>
      <protection/>
    </xf>
    <xf numFmtId="176" fontId="55" fillId="38" borderId="1" xfId="41" applyNumberFormat="1" applyFont="1" applyFill="1" applyBorder="1" applyAlignment="1" applyProtection="1">
      <alignment horizontal="center" vertical="center" wrapText="1"/>
      <protection/>
    </xf>
    <xf numFmtId="176" fontId="55" fillId="38" borderId="24" xfId="41" applyNumberFormat="1" applyFont="1" applyFill="1" applyBorder="1" applyAlignment="1" applyProtection="1">
      <alignment horizontal="center" vertical="center"/>
      <protection/>
    </xf>
    <xf numFmtId="176" fontId="55" fillId="38" borderId="18" xfId="41" applyNumberFormat="1" applyFont="1" applyFill="1" applyBorder="1" applyAlignment="1" applyProtection="1">
      <alignment horizontal="center" vertical="center"/>
      <protection/>
    </xf>
    <xf numFmtId="176" fontId="55" fillId="38" borderId="24" xfId="41" applyNumberFormat="1" applyFont="1" applyFill="1" applyBorder="1" applyAlignment="1" applyProtection="1">
      <alignment horizontal="center" vertical="center" wrapText="1"/>
      <protection/>
    </xf>
    <xf numFmtId="176" fontId="55" fillId="38" borderId="18" xfId="41" applyNumberFormat="1" applyFont="1" applyFill="1" applyBorder="1" applyAlignment="1" applyProtection="1">
      <alignment horizontal="center" vertical="center" wrapText="1"/>
      <protection/>
    </xf>
    <xf numFmtId="176" fontId="47" fillId="38" borderId="24" xfId="41" applyNumberFormat="1" applyFont="1" applyFill="1" applyBorder="1" applyAlignment="1" applyProtection="1">
      <alignment horizontal="center" vertical="center" wrapText="1"/>
      <protection/>
    </xf>
    <xf numFmtId="176" fontId="55" fillId="0" borderId="24" xfId="41" applyNumberFormat="1" applyFont="1" applyFill="1" applyBorder="1" applyAlignment="1" applyProtection="1">
      <alignment horizontal="center" vertical="center" wrapText="1"/>
      <protection/>
    </xf>
    <xf numFmtId="176" fontId="55" fillId="0" borderId="18" xfId="41" applyNumberFormat="1" applyFont="1" applyFill="1" applyBorder="1" applyAlignment="1" applyProtection="1">
      <alignment horizontal="center" vertical="center" wrapText="1"/>
      <protection/>
    </xf>
    <xf numFmtId="176" fontId="47" fillId="40" borderId="24" xfId="41" applyNumberFormat="1" applyFont="1" applyFill="1" applyBorder="1" applyAlignment="1" applyProtection="1">
      <alignment horizontal="center" vertical="center" wrapText="1"/>
      <protection/>
    </xf>
    <xf numFmtId="176" fontId="55" fillId="40" borderId="18" xfId="41" applyNumberFormat="1" applyFont="1" applyFill="1" applyBorder="1" applyAlignment="1" applyProtection="1">
      <alignment horizontal="center" vertical="center" wrapText="1"/>
      <protection/>
    </xf>
    <xf numFmtId="181" fontId="17" fillId="0" borderId="1" xfId="38" applyNumberFormat="1" applyFont="1" applyBorder="1" applyAlignment="1" applyProtection="1">
      <alignment horizontal="center" vertical="center"/>
      <protection locked="0"/>
    </xf>
    <xf numFmtId="0" fontId="0" fillId="0" borderId="1" xfId="38" applyFont="1" applyBorder="1" applyAlignment="1">
      <alignment vertical="center"/>
      <protection/>
    </xf>
    <xf numFmtId="181" fontId="10" fillId="0" borderId="24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38" applyFill="1" applyBorder="1" applyAlignment="1">
      <alignment vertical="center"/>
      <protection/>
    </xf>
    <xf numFmtId="0" fontId="0" fillId="0" borderId="18" xfId="38" applyFill="1" applyBorder="1" applyAlignment="1">
      <alignment vertical="center"/>
      <protection/>
    </xf>
    <xf numFmtId="176" fontId="64" fillId="40" borderId="25" xfId="41" applyNumberFormat="1" applyFont="1" applyFill="1" applyBorder="1" applyAlignment="1" applyProtection="1">
      <alignment horizontal="center" vertical="center" wrapText="1"/>
      <protection/>
    </xf>
    <xf numFmtId="176" fontId="64" fillId="40" borderId="18" xfId="41" applyNumberFormat="1" applyFont="1" applyFill="1" applyBorder="1" applyAlignment="1" applyProtection="1">
      <alignment horizontal="center" vertical="center" wrapText="1"/>
      <protection/>
    </xf>
    <xf numFmtId="176" fontId="53" fillId="38" borderId="24" xfId="41" applyNumberFormat="1" applyFont="1" applyFill="1" applyBorder="1" applyAlignment="1" applyProtection="1">
      <alignment horizontal="center" vertical="center" wrapText="1"/>
      <protection/>
    </xf>
    <xf numFmtId="181" fontId="53" fillId="38" borderId="24" xfId="38" applyNumberFormat="1" applyFont="1" applyFill="1" applyBorder="1" applyAlignment="1" applyProtection="1">
      <alignment horizontal="center" vertical="center" wrapText="1"/>
      <protection locked="0"/>
    </xf>
    <xf numFmtId="181" fontId="55" fillId="38" borderId="18" xfId="38" applyNumberFormat="1" applyFont="1" applyFill="1" applyBorder="1" applyAlignment="1" applyProtection="1">
      <alignment horizontal="center" vertical="center" wrapText="1"/>
      <protection locked="0"/>
    </xf>
    <xf numFmtId="176" fontId="85" fillId="41" borderId="25" xfId="41" applyNumberFormat="1" applyFont="1" applyFill="1" applyBorder="1" applyAlignment="1" applyProtection="1">
      <alignment horizontal="center" vertical="center" wrapText="1"/>
      <protection/>
    </xf>
    <xf numFmtId="176" fontId="85" fillId="41" borderId="18" xfId="41" applyNumberFormat="1" applyFont="1" applyFill="1" applyBorder="1" applyAlignment="1" applyProtection="1">
      <alignment horizontal="center" vertical="center" wrapText="1"/>
      <protection/>
    </xf>
    <xf numFmtId="181" fontId="47" fillId="38" borderId="24" xfId="38" applyNumberFormat="1" applyFont="1" applyFill="1" applyBorder="1" applyAlignment="1" applyProtection="1">
      <alignment horizontal="left" vertical="center" wrapText="1"/>
      <protection locked="0"/>
    </xf>
    <xf numFmtId="0" fontId="48" fillId="38" borderId="11" xfId="38" applyFont="1" applyFill="1" applyBorder="1" applyAlignment="1">
      <alignment horizontal="left" vertical="center"/>
      <protection/>
    </xf>
    <xf numFmtId="0" fontId="48" fillId="38" borderId="18" xfId="38" applyFont="1" applyFill="1" applyBorder="1" applyAlignment="1">
      <alignment horizontal="left" vertical="center"/>
      <protection/>
    </xf>
    <xf numFmtId="181" fontId="51" fillId="38" borderId="1" xfId="38" applyNumberFormat="1" applyFont="1" applyFill="1" applyBorder="1" applyAlignment="1" applyProtection="1">
      <alignment horizontal="center" vertical="center" wrapText="1"/>
      <protection locked="0"/>
    </xf>
    <xf numFmtId="0" fontId="54" fillId="38" borderId="1" xfId="38" applyFont="1" applyFill="1" applyBorder="1" applyAlignment="1">
      <alignment vertical="center"/>
      <protection/>
    </xf>
    <xf numFmtId="181" fontId="55" fillId="38" borderId="1" xfId="38" applyNumberFormat="1" applyFont="1" applyFill="1" applyBorder="1" applyAlignment="1" applyProtection="1">
      <alignment horizontal="center" vertical="center" wrapText="1"/>
      <protection locked="0"/>
    </xf>
    <xf numFmtId="0" fontId="56" fillId="38" borderId="1" xfId="38" applyFont="1" applyFill="1" applyBorder="1" applyAlignment="1">
      <alignment vertical="center"/>
      <protection/>
    </xf>
    <xf numFmtId="181" fontId="51" fillId="39" borderId="24" xfId="38" applyNumberFormat="1" applyFont="1" applyFill="1" applyBorder="1" applyAlignment="1" applyProtection="1">
      <alignment horizontal="center" vertical="center" wrapText="1"/>
      <protection locked="0"/>
    </xf>
    <xf numFmtId="181" fontId="51" fillId="39" borderId="11" xfId="38" applyNumberFormat="1" applyFont="1" applyFill="1" applyBorder="1" applyAlignment="1" applyProtection="1">
      <alignment horizontal="center" vertical="center" wrapText="1"/>
      <protection locked="0"/>
    </xf>
    <xf numFmtId="181" fontId="51" fillId="39" borderId="18" xfId="38" applyNumberFormat="1" applyFont="1" applyFill="1" applyBorder="1" applyAlignment="1" applyProtection="1">
      <alignment horizontal="center" vertical="center" wrapText="1"/>
      <protection locked="0"/>
    </xf>
    <xf numFmtId="181" fontId="89" fillId="39" borderId="24" xfId="38" applyNumberFormat="1" applyFont="1" applyFill="1" applyBorder="1" applyAlignment="1" applyProtection="1">
      <alignment horizontal="center" vertical="center" wrapText="1"/>
      <protection locked="0"/>
    </xf>
    <xf numFmtId="181" fontId="89" fillId="39" borderId="11" xfId="38" applyNumberFormat="1" applyFont="1" applyFill="1" applyBorder="1" applyAlignment="1" applyProtection="1">
      <alignment horizontal="center" vertical="center" wrapText="1"/>
      <protection locked="0"/>
    </xf>
    <xf numFmtId="181" fontId="89" fillId="39" borderId="18" xfId="38" applyNumberFormat="1" applyFont="1" applyFill="1" applyBorder="1" applyAlignment="1" applyProtection="1">
      <alignment horizontal="center" vertical="center" wrapText="1"/>
      <protection locked="0"/>
    </xf>
    <xf numFmtId="181" fontId="47" fillId="38" borderId="1" xfId="38" applyNumberFormat="1" applyFont="1" applyFill="1" applyBorder="1" applyAlignment="1" applyProtection="1">
      <alignment horizontal="center" vertical="center" wrapText="1"/>
      <protection locked="0"/>
    </xf>
    <xf numFmtId="0" fontId="48" fillId="38" borderId="1" xfId="38" applyFont="1" applyFill="1" applyBorder="1" applyAlignment="1">
      <alignment vertical="center"/>
      <protection/>
    </xf>
    <xf numFmtId="181" fontId="55" fillId="38" borderId="26" xfId="38" applyNumberFormat="1" applyFont="1" applyFill="1" applyBorder="1" applyAlignment="1" applyProtection="1">
      <alignment horizontal="center" vertical="center" wrapText="1"/>
      <protection locked="0"/>
    </xf>
    <xf numFmtId="181" fontId="55" fillId="38" borderId="16" xfId="38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38" applyFont="1" applyBorder="1" applyAlignment="1">
      <alignment horizontal="center" vertical="center"/>
      <protection/>
    </xf>
    <xf numFmtId="181" fontId="10" fillId="0" borderId="12" xfId="38" applyNumberFormat="1" applyFont="1" applyBorder="1" applyAlignment="1" applyProtection="1">
      <alignment horizontal="center" vertical="center"/>
      <protection locked="0"/>
    </xf>
    <xf numFmtId="181" fontId="10" fillId="0" borderId="13" xfId="38" applyNumberFormat="1" applyFont="1" applyBorder="1" applyAlignment="1" applyProtection="1">
      <alignment horizontal="center" vertical="center"/>
      <protection locked="0"/>
    </xf>
    <xf numFmtId="181" fontId="53" fillId="38" borderId="18" xfId="38" applyNumberFormat="1" applyFont="1" applyFill="1" applyBorder="1" applyAlignment="1" applyProtection="1">
      <alignment horizontal="center" vertical="center" wrapText="1"/>
      <protection locked="0"/>
    </xf>
    <xf numFmtId="181" fontId="47" fillId="38" borderId="26" xfId="38" applyNumberFormat="1" applyFont="1" applyFill="1" applyBorder="1" applyAlignment="1" applyProtection="1">
      <alignment horizontal="center" vertical="center" wrapText="1"/>
      <protection locked="0"/>
    </xf>
    <xf numFmtId="181" fontId="47" fillId="38" borderId="16" xfId="38" applyNumberFormat="1" applyFont="1" applyFill="1" applyBorder="1" applyAlignment="1" applyProtection="1">
      <alignment horizontal="center" vertical="center" wrapText="1"/>
      <protection locked="0"/>
    </xf>
    <xf numFmtId="181" fontId="55" fillId="38" borderId="24" xfId="38" applyNumberFormat="1" applyFont="1" applyFill="1" applyBorder="1" applyAlignment="1" applyProtection="1">
      <alignment horizontal="left" vertical="center" wrapText="1"/>
      <protection locked="0"/>
    </xf>
    <xf numFmtId="0" fontId="56" fillId="0" borderId="18" xfId="0" applyFont="1" applyBorder="1" applyAlignment="1">
      <alignment horizontal="left" vertical="center" wrapText="1"/>
    </xf>
    <xf numFmtId="0" fontId="56" fillId="38" borderId="18" xfId="38" applyFont="1" applyFill="1" applyBorder="1" applyAlignment="1">
      <alignment horizontal="center" vertical="center" wrapText="1"/>
      <protection/>
    </xf>
    <xf numFmtId="176" fontId="55" fillId="38" borderId="25" xfId="41" applyNumberFormat="1" applyFont="1" applyFill="1" applyBorder="1" applyAlignment="1" applyProtection="1">
      <alignment horizontal="center" vertical="center" wrapText="1"/>
      <protection/>
    </xf>
    <xf numFmtId="176" fontId="55" fillId="40" borderId="24" xfId="41" applyNumberFormat="1" applyFont="1" applyFill="1" applyBorder="1" applyAlignment="1" applyProtection="1">
      <alignment horizontal="center" vertical="center" wrapText="1"/>
      <protection/>
    </xf>
    <xf numFmtId="176" fontId="10" fillId="0" borderId="13" xfId="41" applyNumberFormat="1" applyFont="1" applyBorder="1" applyAlignment="1">
      <alignment horizontal="center" vertical="center"/>
    </xf>
    <xf numFmtId="176" fontId="85" fillId="41" borderId="24" xfId="41" applyNumberFormat="1" applyFont="1" applyFill="1" applyBorder="1" applyAlignment="1" applyProtection="1">
      <alignment horizontal="center" vertical="center" wrapText="1"/>
      <protection/>
    </xf>
    <xf numFmtId="176" fontId="53" fillId="40" borderId="24" xfId="41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Font="1" applyBorder="1" applyAlignment="1">
      <alignment horizontal="center" vertical="center" wrapText="1"/>
    </xf>
    <xf numFmtId="0" fontId="11" fillId="20" borderId="25" xfId="38" applyFont="1" applyFill="1" applyBorder="1" applyAlignment="1">
      <alignment horizontal="center" vertical="center" wrapText="1"/>
      <protection/>
    </xf>
    <xf numFmtId="0" fontId="11" fillId="20" borderId="15" xfId="38" applyFont="1" applyFill="1" applyBorder="1" applyAlignment="1">
      <alignment horizontal="center" vertical="center" wrapText="1"/>
      <protection/>
    </xf>
    <xf numFmtId="0" fontId="11" fillId="20" borderId="26" xfId="38" applyFont="1" applyFill="1" applyBorder="1" applyAlignment="1">
      <alignment horizontal="center" vertical="center" wrapText="1"/>
      <protection/>
    </xf>
    <xf numFmtId="176" fontId="53" fillId="38" borderId="18" xfId="41" applyNumberFormat="1" applyFont="1" applyFill="1" applyBorder="1" applyAlignment="1" applyProtection="1">
      <alignment horizontal="center" vertical="center" wrapText="1"/>
      <protection/>
    </xf>
    <xf numFmtId="176" fontId="53" fillId="38" borderId="24" xfId="41" applyNumberFormat="1" applyFont="1" applyFill="1" applyBorder="1" applyAlignment="1" applyProtection="1">
      <alignment horizontal="left" vertical="center" wrapText="1"/>
      <protection/>
    </xf>
    <xf numFmtId="176" fontId="53" fillId="38" borderId="18" xfId="41" applyNumberFormat="1" applyFont="1" applyFill="1" applyBorder="1" applyAlignment="1" applyProtection="1">
      <alignment horizontal="left" vertical="center" wrapText="1"/>
      <protection/>
    </xf>
    <xf numFmtId="181" fontId="55" fillId="39" borderId="24" xfId="38" applyNumberFormat="1" applyFont="1" applyFill="1" applyBorder="1" applyAlignment="1" applyProtection="1">
      <alignment horizontal="center" vertical="center" wrapText="1" shrinkToFit="1"/>
      <protection locked="0"/>
    </xf>
    <xf numFmtId="181" fontId="55" fillId="39" borderId="18" xfId="38" applyNumberFormat="1" applyFont="1" applyFill="1" applyBorder="1" applyAlignment="1" applyProtection="1">
      <alignment horizontal="center" vertical="center" wrapText="1" shrinkToFit="1"/>
      <protection locked="0"/>
    </xf>
    <xf numFmtId="181" fontId="9" fillId="0" borderId="24" xfId="38" applyNumberFormat="1" applyFont="1" applyBorder="1" applyAlignment="1" applyProtection="1">
      <alignment horizontal="center" vertical="center"/>
      <protection locked="0"/>
    </xf>
    <xf numFmtId="181" fontId="9" fillId="0" borderId="11" xfId="38" applyNumberFormat="1" applyFont="1" applyBorder="1" applyAlignment="1" applyProtection="1">
      <alignment horizontal="center" vertical="center"/>
      <protection locked="0"/>
    </xf>
    <xf numFmtId="181" fontId="73" fillId="0" borderId="24" xfId="38" applyNumberFormat="1" applyFont="1" applyFill="1" applyBorder="1" applyAlignment="1" applyProtection="1">
      <alignment horizontal="center" vertical="center" wrapText="1"/>
      <protection locked="0"/>
    </xf>
    <xf numFmtId="181" fontId="73" fillId="0" borderId="11" xfId="38" applyNumberFormat="1" applyFont="1" applyFill="1" applyBorder="1" applyAlignment="1" applyProtection="1">
      <alignment horizontal="center" vertical="center" wrapText="1"/>
      <protection locked="0"/>
    </xf>
    <xf numFmtId="181" fontId="73" fillId="38" borderId="24" xfId="38" applyNumberFormat="1" applyFont="1" applyFill="1" applyBorder="1" applyAlignment="1" applyProtection="1">
      <alignment horizontal="right" vertical="center" wrapText="1"/>
      <protection locked="0"/>
    </xf>
    <xf numFmtId="181" fontId="73" fillId="38" borderId="11" xfId="38" applyNumberFormat="1" applyFont="1" applyFill="1" applyBorder="1" applyAlignment="1" applyProtection="1">
      <alignment horizontal="right" vertical="center" wrapText="1"/>
      <protection locked="0"/>
    </xf>
    <xf numFmtId="181" fontId="64" fillId="39" borderId="24" xfId="38" applyNumberFormat="1" applyFont="1" applyFill="1" applyBorder="1" applyAlignment="1" applyProtection="1">
      <alignment horizontal="center" vertical="center" wrapText="1" shrinkToFit="1"/>
      <protection locked="0"/>
    </xf>
    <xf numFmtId="181" fontId="64" fillId="39" borderId="18" xfId="38" applyNumberFormat="1" applyFont="1" applyFill="1" applyBorder="1" applyAlignment="1" applyProtection="1">
      <alignment horizontal="center" vertical="center" wrapText="1" shrinkToFit="1"/>
      <protection locked="0"/>
    </xf>
    <xf numFmtId="181" fontId="13" fillId="0" borderId="1" xfId="38" applyNumberFormat="1" applyFont="1" applyFill="1" applyBorder="1" applyAlignment="1" applyProtection="1">
      <alignment horizontal="center" shrinkToFit="1"/>
      <protection locked="0"/>
    </xf>
    <xf numFmtId="0" fontId="13" fillId="0" borderId="1" xfId="38" applyFont="1" applyFill="1" applyBorder="1" applyAlignment="1" applyProtection="1">
      <alignment horizontal="center" shrinkToFit="1"/>
      <protection locked="0"/>
    </xf>
    <xf numFmtId="181" fontId="9" fillId="38" borderId="24" xfId="38" applyNumberFormat="1" applyFont="1" applyFill="1" applyBorder="1" applyAlignment="1" applyProtection="1">
      <alignment horizontal="center" vertical="center" wrapText="1"/>
      <protection locked="0"/>
    </xf>
    <xf numFmtId="181" fontId="9" fillId="38" borderId="11" xfId="38" applyNumberFormat="1" applyFont="1" applyFill="1" applyBorder="1" applyAlignment="1" applyProtection="1">
      <alignment horizontal="center" vertical="center" wrapText="1"/>
      <protection locked="0"/>
    </xf>
    <xf numFmtId="181" fontId="73" fillId="38" borderId="24" xfId="38" applyNumberFormat="1" applyFont="1" applyFill="1" applyBorder="1" applyAlignment="1" applyProtection="1">
      <alignment horizontal="center" vertical="center" wrapText="1" shrinkToFit="1"/>
      <protection locked="0"/>
    </xf>
    <xf numFmtId="181" fontId="73" fillId="38" borderId="18" xfId="38" applyNumberFormat="1" applyFont="1" applyFill="1" applyBorder="1" applyAlignment="1" applyProtection="1">
      <alignment horizontal="center" vertical="center" wrapText="1" shrinkToFit="1"/>
      <protection locked="0"/>
    </xf>
    <xf numFmtId="181" fontId="74" fillId="39" borderId="24" xfId="38" applyNumberFormat="1" applyFont="1" applyFill="1" applyBorder="1" applyAlignment="1" applyProtection="1">
      <alignment horizontal="center" vertical="center" wrapText="1"/>
      <protection locked="0"/>
    </xf>
    <xf numFmtId="181" fontId="74" fillId="39" borderId="11" xfId="38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37" applyFont="1" applyBorder="1" applyAlignment="1">
      <alignment horizontal="center" vertical="center"/>
      <protection/>
    </xf>
    <xf numFmtId="0" fontId="6" fillId="0" borderId="1" xfId="37" applyFont="1" applyBorder="1" applyAlignment="1">
      <alignment horizontal="center" vertical="center"/>
      <protection/>
    </xf>
    <xf numFmtId="0" fontId="40" fillId="0" borderId="1" xfId="37" applyFont="1" applyBorder="1" applyAlignment="1">
      <alignment horizontal="center" vertical="center"/>
      <protection/>
    </xf>
    <xf numFmtId="0" fontId="35" fillId="0" borderId="1" xfId="37" applyFont="1" applyBorder="1" applyAlignment="1">
      <alignment horizontal="center" vertical="center"/>
      <protection/>
    </xf>
    <xf numFmtId="0" fontId="35" fillId="0" borderId="1" xfId="37" applyFont="1" applyBorder="1" applyAlignment="1">
      <alignment horizontal="center" vertical="center" wrapText="1"/>
      <protection/>
    </xf>
    <xf numFmtId="0" fontId="7" fillId="0" borderId="14" xfId="37" applyFont="1" applyBorder="1" applyAlignment="1">
      <alignment horizontal="center" vertical="center"/>
      <protection/>
    </xf>
    <xf numFmtId="0" fontId="37" fillId="38" borderId="1" xfId="37" applyFont="1" applyFill="1" applyBorder="1" applyAlignment="1">
      <alignment horizontal="center" vertical="center"/>
      <protection/>
    </xf>
    <xf numFmtId="0" fontId="7" fillId="0" borderId="1" xfId="37" applyFont="1" applyBorder="1" applyAlignment="1">
      <alignment horizontal="center" vertical="center" wrapText="1"/>
      <protection/>
    </xf>
    <xf numFmtId="0" fontId="35" fillId="20" borderId="1" xfId="37" applyFont="1" applyFill="1" applyBorder="1" applyAlignment="1">
      <alignment horizontal="center" vertical="center"/>
      <protection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4車輛費用分析-概算表" xfId="37"/>
    <cellStyle name="一般_99各國小概算額" xfId="38"/>
    <cellStyle name="一般_各國中、體中車輛費用概算分析表" xfId="39"/>
    <cellStyle name="一般_員額編制表-國小" xfId="40"/>
    <cellStyle name="Comma" xfId="41"/>
    <cellStyle name="Comma [0]" xfId="42"/>
    <cellStyle name="千分位_各國中、體中車輛費用概算分析表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貨幣[0]_Apply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2"/>
  <sheetViews>
    <sheetView tabSelected="1" zoomScale="125" zoomScaleNormal="125" zoomScalePageLayoutView="0" workbookViewId="0" topLeftCell="A1">
      <pane xSplit="14" ySplit="5" topLeftCell="AQ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BE6" sqref="BE6:BH39"/>
    </sheetView>
  </sheetViews>
  <sheetFormatPr defaultColWidth="9.00390625" defaultRowHeight="16.5"/>
  <cols>
    <col min="1" max="1" width="3.00390625" style="4" hidden="1" customWidth="1"/>
    <col min="2" max="2" width="4.375" style="8" hidden="1" customWidth="1"/>
    <col min="3" max="3" width="5.375" style="4" hidden="1" customWidth="1"/>
    <col min="4" max="4" width="6.00390625" style="4" hidden="1" customWidth="1"/>
    <col min="5" max="8" width="5.125" style="4" hidden="1" customWidth="1"/>
    <col min="9" max="9" width="4.875" style="4" hidden="1" customWidth="1"/>
    <col min="10" max="10" width="4.625" style="8" hidden="1" customWidth="1"/>
    <col min="11" max="11" width="6.50390625" style="8" hidden="1" customWidth="1"/>
    <col min="12" max="12" width="6.00390625" style="8" hidden="1" customWidth="1"/>
    <col min="13" max="13" width="10.625" style="13" customWidth="1"/>
    <col min="14" max="14" width="9.25390625" style="42" customWidth="1"/>
    <col min="15" max="15" width="9.375" style="8" customWidth="1"/>
    <col min="16" max="23" width="7.875" style="10" customWidth="1"/>
    <col min="24" max="24" width="7.375" style="10" customWidth="1"/>
    <col min="25" max="34" width="7.875" style="10" customWidth="1"/>
    <col min="35" max="35" width="7.875" style="11" customWidth="1"/>
    <col min="36" max="36" width="7.875" style="56" customWidth="1"/>
    <col min="37" max="43" width="7.875" style="1" customWidth="1"/>
    <col min="44" max="44" width="7.00390625" style="1" customWidth="1"/>
    <col min="45" max="45" width="7.25390625" style="1" customWidth="1"/>
    <col min="46" max="46" width="7.875" style="1" customWidth="1"/>
    <col min="47" max="47" width="7.375" style="1" customWidth="1"/>
    <col min="48" max="48" width="7.875" style="1" customWidth="1"/>
    <col min="49" max="49" width="7.875" style="44" customWidth="1"/>
    <col min="50" max="50" width="8.375" style="1" customWidth="1"/>
    <col min="51" max="55" width="7.875" style="11" customWidth="1"/>
    <col min="56" max="56" width="7.25390625" style="11" customWidth="1"/>
    <col min="57" max="62" width="7.875" style="11" customWidth="1"/>
    <col min="63" max="63" width="7.875" style="2" customWidth="1"/>
    <col min="64" max="16384" width="9.00390625" style="2" customWidth="1"/>
  </cols>
  <sheetData>
    <row r="1" spans="1:63" ht="21">
      <c r="A1" s="119" t="s">
        <v>205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</row>
    <row r="2" spans="1:63" s="3" customFormat="1" ht="24" customHeight="1">
      <c r="A2" s="229" t="s">
        <v>113</v>
      </c>
      <c r="B2" s="239" t="s">
        <v>129</v>
      </c>
      <c r="C2" s="252" t="s">
        <v>133</v>
      </c>
      <c r="D2" s="244" t="s">
        <v>141</v>
      </c>
      <c r="E2" s="242" t="s">
        <v>131</v>
      </c>
      <c r="F2" s="249" t="s">
        <v>325</v>
      </c>
      <c r="G2" s="246" t="s">
        <v>311</v>
      </c>
      <c r="H2" s="246" t="s">
        <v>312</v>
      </c>
      <c r="I2" s="246" t="s">
        <v>313</v>
      </c>
      <c r="J2" s="244" t="s">
        <v>114</v>
      </c>
      <c r="K2" s="244" t="s">
        <v>142</v>
      </c>
      <c r="L2" s="244" t="s">
        <v>143</v>
      </c>
      <c r="M2" s="227" t="s">
        <v>115</v>
      </c>
      <c r="N2" s="212" t="s">
        <v>116</v>
      </c>
      <c r="O2" s="257" t="s">
        <v>0</v>
      </c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6" t="s">
        <v>2</v>
      </c>
      <c r="AH2" s="256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43" t="s">
        <v>12</v>
      </c>
      <c r="BF2" s="43"/>
      <c r="BG2" s="271" t="s">
        <v>1</v>
      </c>
      <c r="BH2" s="272"/>
      <c r="BI2" s="272"/>
      <c r="BJ2" s="273"/>
      <c r="BK2" s="214" t="s">
        <v>117</v>
      </c>
    </row>
    <row r="3" spans="1:63" ht="16.5" customHeight="1">
      <c r="A3" s="230"/>
      <c r="B3" s="240"/>
      <c r="C3" s="253"/>
      <c r="D3" s="245"/>
      <c r="E3" s="243"/>
      <c r="F3" s="250"/>
      <c r="G3" s="247"/>
      <c r="H3" s="247"/>
      <c r="I3" s="247"/>
      <c r="J3" s="245"/>
      <c r="K3" s="245"/>
      <c r="L3" s="245"/>
      <c r="M3" s="228"/>
      <c r="N3" s="213" t="s">
        <v>116</v>
      </c>
      <c r="O3" s="254" t="s">
        <v>118</v>
      </c>
      <c r="P3" s="235" t="s">
        <v>155</v>
      </c>
      <c r="Q3" s="262" t="s">
        <v>149</v>
      </c>
      <c r="R3" s="217" t="s">
        <v>162</v>
      </c>
      <c r="S3" s="217" t="s">
        <v>163</v>
      </c>
      <c r="T3" s="220" t="s">
        <v>166</v>
      </c>
      <c r="U3" s="217" t="s">
        <v>164</v>
      </c>
      <c r="V3" s="220" t="s">
        <v>120</v>
      </c>
      <c r="W3" s="237" t="s">
        <v>349</v>
      </c>
      <c r="X3" s="220" t="s">
        <v>132</v>
      </c>
      <c r="Y3" s="234" t="s">
        <v>167</v>
      </c>
      <c r="Z3" s="234" t="s">
        <v>159</v>
      </c>
      <c r="AA3" s="235" t="s">
        <v>309</v>
      </c>
      <c r="AB3" s="235" t="s">
        <v>158</v>
      </c>
      <c r="AC3" s="225" t="s">
        <v>139</v>
      </c>
      <c r="AD3" s="222" t="s">
        <v>310</v>
      </c>
      <c r="AE3" s="225" t="s">
        <v>136</v>
      </c>
      <c r="AF3" s="260" t="s">
        <v>131</v>
      </c>
      <c r="AG3" s="223" t="s">
        <v>145</v>
      </c>
      <c r="AH3" s="223" t="s">
        <v>146</v>
      </c>
      <c r="AI3" s="220" t="s">
        <v>154</v>
      </c>
      <c r="AJ3" s="220" t="s">
        <v>153</v>
      </c>
      <c r="AK3" s="220" t="s">
        <v>150</v>
      </c>
      <c r="AL3" s="220" t="s">
        <v>151</v>
      </c>
      <c r="AM3" s="220" t="s">
        <v>134</v>
      </c>
      <c r="AN3" s="220" t="s">
        <v>152</v>
      </c>
      <c r="AO3" s="220" t="s">
        <v>156</v>
      </c>
      <c r="AP3" s="220" t="s">
        <v>157</v>
      </c>
      <c r="AQ3" s="220" t="s">
        <v>160</v>
      </c>
      <c r="AR3" s="268" t="s">
        <v>347</v>
      </c>
      <c r="AS3" s="220" t="s">
        <v>137</v>
      </c>
      <c r="AT3" s="265" t="s">
        <v>188</v>
      </c>
      <c r="AU3" s="237" t="s">
        <v>350</v>
      </c>
      <c r="AV3" s="237" t="s">
        <v>349</v>
      </c>
      <c r="AW3" s="268" t="s">
        <v>351</v>
      </c>
      <c r="AX3" s="265" t="s">
        <v>144</v>
      </c>
      <c r="AY3" s="218" t="s">
        <v>61</v>
      </c>
      <c r="AZ3" s="220" t="s">
        <v>314</v>
      </c>
      <c r="BA3" s="220" t="s">
        <v>315</v>
      </c>
      <c r="BB3" s="266" t="s">
        <v>135</v>
      </c>
      <c r="BC3" s="269" t="s">
        <v>190</v>
      </c>
      <c r="BD3" s="217" t="s">
        <v>165</v>
      </c>
      <c r="BE3" s="275" t="s">
        <v>147</v>
      </c>
      <c r="BF3" s="194"/>
      <c r="BG3" s="234" t="s">
        <v>316</v>
      </c>
      <c r="BH3" s="275" t="s">
        <v>148</v>
      </c>
      <c r="BI3" s="196"/>
      <c r="BJ3" s="232" t="s">
        <v>308</v>
      </c>
      <c r="BK3" s="215"/>
    </row>
    <row r="4" spans="1:63" ht="63" customHeight="1">
      <c r="A4" s="231"/>
      <c r="B4" s="241"/>
      <c r="C4" s="253"/>
      <c r="D4" s="245"/>
      <c r="E4" s="243"/>
      <c r="F4" s="251"/>
      <c r="G4" s="248"/>
      <c r="H4" s="248"/>
      <c r="I4" s="248"/>
      <c r="J4" s="245"/>
      <c r="K4" s="245"/>
      <c r="L4" s="245"/>
      <c r="M4" s="228"/>
      <c r="N4" s="213"/>
      <c r="O4" s="255"/>
      <c r="P4" s="259"/>
      <c r="Q4" s="263"/>
      <c r="R4" s="217"/>
      <c r="S4" s="217"/>
      <c r="T4" s="264"/>
      <c r="U4" s="217"/>
      <c r="V4" s="221"/>
      <c r="W4" s="238"/>
      <c r="X4" s="221"/>
      <c r="Y4" s="221"/>
      <c r="Z4" s="221"/>
      <c r="AA4" s="236"/>
      <c r="AB4" s="259"/>
      <c r="AC4" s="226"/>
      <c r="AD4" s="221"/>
      <c r="AE4" s="226"/>
      <c r="AF4" s="261"/>
      <c r="AG4" s="224"/>
      <c r="AH4" s="224"/>
      <c r="AI4" s="221"/>
      <c r="AJ4" s="221"/>
      <c r="AK4" s="221"/>
      <c r="AL4" s="221"/>
      <c r="AM4" s="221"/>
      <c r="AN4" s="221"/>
      <c r="AO4" s="221"/>
      <c r="AP4" s="221"/>
      <c r="AQ4" s="221" t="s">
        <v>161</v>
      </c>
      <c r="AR4" s="238" t="s">
        <v>348</v>
      </c>
      <c r="AS4" s="221" t="s">
        <v>138</v>
      </c>
      <c r="AT4" s="221"/>
      <c r="AU4" s="238"/>
      <c r="AV4" s="238"/>
      <c r="AW4" s="238"/>
      <c r="AX4" s="221"/>
      <c r="AY4" s="219"/>
      <c r="AZ4" s="221"/>
      <c r="BA4" s="221"/>
      <c r="BB4" s="226"/>
      <c r="BC4" s="270"/>
      <c r="BD4" s="217"/>
      <c r="BE4" s="276"/>
      <c r="BF4" s="193" t="s">
        <v>317</v>
      </c>
      <c r="BG4" s="274"/>
      <c r="BH4" s="276"/>
      <c r="BI4" s="193" t="s">
        <v>317</v>
      </c>
      <c r="BJ4" s="233"/>
      <c r="BK4" s="216"/>
    </row>
    <row r="5" spans="1:63" s="4" customFormat="1" ht="24.75" customHeight="1">
      <c r="A5" s="120">
        <f aca="true" t="shared" si="0" ref="A5:L5">SUM(A6:A106)</f>
        <v>3</v>
      </c>
      <c r="B5" s="50">
        <f t="shared" si="0"/>
        <v>103</v>
      </c>
      <c r="C5" s="50">
        <f t="shared" si="0"/>
        <v>1059</v>
      </c>
      <c r="D5" s="54">
        <f t="shared" si="0"/>
        <v>2111</v>
      </c>
      <c r="E5" s="52">
        <f t="shared" si="0"/>
        <v>1</v>
      </c>
      <c r="F5" s="52">
        <f t="shared" si="0"/>
        <v>146</v>
      </c>
      <c r="G5" s="52">
        <f t="shared" si="0"/>
        <v>14</v>
      </c>
      <c r="H5" s="52">
        <f t="shared" si="0"/>
        <v>64</v>
      </c>
      <c r="I5" s="52">
        <f t="shared" si="0"/>
        <v>1</v>
      </c>
      <c r="J5" s="83">
        <f t="shared" si="0"/>
        <v>83</v>
      </c>
      <c r="K5" s="52">
        <f>SUM(K6:K106)</f>
        <v>2195</v>
      </c>
      <c r="L5" s="52">
        <f t="shared" si="0"/>
        <v>1229</v>
      </c>
      <c r="M5" s="45" t="s">
        <v>123</v>
      </c>
      <c r="N5" s="97">
        <f aca="true" t="shared" si="1" ref="N5:BK5">SUM(N6:N107)</f>
        <v>2703313000</v>
      </c>
      <c r="O5" s="98">
        <f t="shared" si="1"/>
        <v>2453355416</v>
      </c>
      <c r="P5" s="98">
        <f t="shared" si="1"/>
        <v>4213560</v>
      </c>
      <c r="Q5" s="98">
        <f t="shared" si="1"/>
        <v>1692000</v>
      </c>
      <c r="R5" s="98">
        <f t="shared" si="1"/>
        <v>1067040</v>
      </c>
      <c r="S5" s="98">
        <f t="shared" si="1"/>
        <v>216000</v>
      </c>
      <c r="T5" s="98">
        <f t="shared" si="1"/>
        <v>185040</v>
      </c>
      <c r="U5" s="98">
        <f t="shared" si="1"/>
        <v>354000</v>
      </c>
      <c r="V5" s="98">
        <f t="shared" si="1"/>
        <v>437250</v>
      </c>
      <c r="W5" s="98">
        <f t="shared" si="1"/>
        <v>75000</v>
      </c>
      <c r="X5" s="98">
        <f aca="true" t="shared" si="2" ref="X5:AE5">SUM(X6:X107)</f>
        <v>2240000</v>
      </c>
      <c r="Y5" s="98">
        <f t="shared" si="2"/>
        <v>24000000</v>
      </c>
      <c r="Z5" s="98">
        <f t="shared" si="2"/>
        <v>35669113</v>
      </c>
      <c r="AA5" s="98">
        <f t="shared" si="2"/>
        <v>23874797</v>
      </c>
      <c r="AB5" s="98">
        <f t="shared" si="2"/>
        <v>1576800</v>
      </c>
      <c r="AC5" s="98">
        <f t="shared" si="2"/>
        <v>15628636</v>
      </c>
      <c r="AD5" s="98">
        <f t="shared" si="2"/>
        <v>2690662</v>
      </c>
      <c r="AE5" s="98">
        <f t="shared" si="2"/>
        <v>557146</v>
      </c>
      <c r="AF5" s="98">
        <f t="shared" si="1"/>
        <v>557146</v>
      </c>
      <c r="AG5" s="98">
        <f t="shared" si="1"/>
        <v>0</v>
      </c>
      <c r="AH5" s="98">
        <f t="shared" si="1"/>
        <v>0</v>
      </c>
      <c r="AI5" s="98">
        <f t="shared" si="1"/>
        <v>10337043</v>
      </c>
      <c r="AJ5" s="98">
        <f t="shared" si="1"/>
        <v>6103757</v>
      </c>
      <c r="AK5" s="98">
        <f t="shared" si="1"/>
        <v>32224800</v>
      </c>
      <c r="AL5" s="98">
        <f t="shared" si="1"/>
        <v>3292500</v>
      </c>
      <c r="AM5" s="98">
        <f>SUM(AM6:AM106)</f>
        <v>26269000</v>
      </c>
      <c r="AN5" s="98">
        <f t="shared" si="1"/>
        <v>6695400</v>
      </c>
      <c r="AO5" s="98">
        <f t="shared" si="1"/>
        <v>1787280</v>
      </c>
      <c r="AP5" s="98">
        <f t="shared" si="1"/>
        <v>177000</v>
      </c>
      <c r="AQ5" s="98">
        <f t="shared" si="1"/>
        <v>1207238</v>
      </c>
      <c r="AR5" s="98">
        <f t="shared" si="1"/>
        <v>378800</v>
      </c>
      <c r="AS5" s="98">
        <f t="shared" si="1"/>
        <v>135000</v>
      </c>
      <c r="AT5" s="98">
        <f t="shared" si="1"/>
        <v>16727589</v>
      </c>
      <c r="AU5" s="98">
        <f>SUM(AU6:AU106)</f>
        <v>0</v>
      </c>
      <c r="AV5" s="98">
        <f>SUM(AV6:AV106)</f>
        <v>3177000</v>
      </c>
      <c r="AW5" s="97">
        <f>SUM(AW6:AW106)</f>
        <v>281500</v>
      </c>
      <c r="AX5" s="98">
        <f t="shared" si="1"/>
        <v>7374000</v>
      </c>
      <c r="AY5" s="98">
        <f t="shared" si="1"/>
        <v>2165100</v>
      </c>
      <c r="AZ5" s="98">
        <f t="shared" si="1"/>
        <v>2812600</v>
      </c>
      <c r="BA5" s="98">
        <f t="shared" si="1"/>
        <v>1406300</v>
      </c>
      <c r="BB5" s="98">
        <f t="shared" si="1"/>
        <v>788000</v>
      </c>
      <c r="BC5" s="98">
        <f t="shared" si="1"/>
        <v>2460000</v>
      </c>
      <c r="BD5" s="98">
        <f t="shared" si="1"/>
        <v>48600</v>
      </c>
      <c r="BE5" s="98">
        <f t="shared" si="1"/>
        <v>1069000</v>
      </c>
      <c r="BF5" s="98">
        <f>SUM(BF6:BF106)</f>
        <v>1550000</v>
      </c>
      <c r="BG5" s="98">
        <f t="shared" si="1"/>
        <v>0</v>
      </c>
      <c r="BH5" s="98">
        <f t="shared" si="1"/>
        <v>4355000</v>
      </c>
      <c r="BI5" s="98">
        <f>SUM(BI6:BI106)</f>
        <v>1654000</v>
      </c>
      <c r="BJ5" s="98">
        <f>SUM(BJ6:BJ107)</f>
        <v>397000</v>
      </c>
      <c r="BK5" s="97">
        <f t="shared" si="1"/>
        <v>49887</v>
      </c>
    </row>
    <row r="6" spans="1:63" ht="19.5">
      <c r="A6" s="5"/>
      <c r="B6" s="5">
        <v>4</v>
      </c>
      <c r="C6" s="111">
        <f>'人事費'!B5</f>
        <v>16</v>
      </c>
      <c r="D6" s="111">
        <f>'人事費'!D5</f>
        <v>27</v>
      </c>
      <c r="E6" s="111">
        <f>'人事費'!E5</f>
        <v>0</v>
      </c>
      <c r="F6" s="111">
        <f>'人事費'!F5</f>
        <v>5</v>
      </c>
      <c r="G6" s="111">
        <f>'人事費'!G5</f>
        <v>2</v>
      </c>
      <c r="H6" s="111">
        <f>'人事費'!H5</f>
        <v>0</v>
      </c>
      <c r="I6" s="111">
        <f>'人事費'!I5</f>
        <v>0</v>
      </c>
      <c r="J6" s="111">
        <v>0</v>
      </c>
      <c r="K6" s="113">
        <f>SUM(D6,E6,J6)</f>
        <v>27</v>
      </c>
      <c r="L6" s="110">
        <v>41</v>
      </c>
      <c r="M6" s="46" t="s">
        <v>124</v>
      </c>
      <c r="N6" s="99">
        <f aca="true" t="shared" si="3" ref="N6:N37">SUM(O6:BK6)</f>
        <v>36368000</v>
      </c>
      <c r="O6" s="99">
        <f>'人事費'!M5</f>
        <v>30905746</v>
      </c>
      <c r="P6" s="114">
        <f>+C6*14*260</f>
        <v>58240</v>
      </c>
      <c r="Q6" s="114">
        <v>23500</v>
      </c>
      <c r="R6" s="116"/>
      <c r="S6" s="116"/>
      <c r="T6" s="116"/>
      <c r="U6" s="117"/>
      <c r="V6" s="127"/>
      <c r="W6" s="127"/>
      <c r="X6" s="116">
        <v>31500</v>
      </c>
      <c r="Y6" s="186">
        <v>2400000</v>
      </c>
      <c r="Z6" s="186">
        <v>561735</v>
      </c>
      <c r="AA6" s="123">
        <v>0</v>
      </c>
      <c r="AB6" s="123">
        <f>F6*900*12</f>
        <v>54000</v>
      </c>
      <c r="AC6" s="123">
        <v>641199</v>
      </c>
      <c r="AD6" s="109">
        <v>0</v>
      </c>
      <c r="AE6" s="109"/>
      <c r="AF6" s="123">
        <f>+E6*700000</f>
        <v>0</v>
      </c>
      <c r="AG6" s="123"/>
      <c r="AH6" s="123"/>
      <c r="AI6" s="109">
        <v>164250</v>
      </c>
      <c r="AJ6" s="109">
        <v>60000</v>
      </c>
      <c r="AK6" s="109">
        <f>20000*12+C6*600*12+A6*10000*12</f>
        <v>355200</v>
      </c>
      <c r="AL6" s="109">
        <f>+K6*1500</f>
        <v>40500</v>
      </c>
      <c r="AM6" s="208">
        <v>387000</v>
      </c>
      <c r="AN6" s="109">
        <f>60000+C6*600</f>
        <v>69600</v>
      </c>
      <c r="AO6" s="109">
        <v>30000</v>
      </c>
      <c r="AP6" s="109">
        <v>3000</v>
      </c>
      <c r="AQ6" s="116"/>
      <c r="AR6" s="116"/>
      <c r="AS6" s="116"/>
      <c r="AT6" s="109"/>
      <c r="AU6" s="109"/>
      <c r="AV6" s="109">
        <v>8000</v>
      </c>
      <c r="AW6" s="109"/>
      <c r="AX6" s="109">
        <f aca="true" t="shared" si="4" ref="AX6:AX37">+L6*6000</f>
        <v>246000</v>
      </c>
      <c r="AY6" s="109">
        <f aca="true" t="shared" si="5" ref="AY6:AY37">12000+C6*900</f>
        <v>26400</v>
      </c>
      <c r="AZ6" s="118">
        <f>200*'人事費'!C5</f>
        <v>40800</v>
      </c>
      <c r="BA6" s="118">
        <f>100*'人事費'!C5</f>
        <v>20400</v>
      </c>
      <c r="BB6" s="118">
        <v>12000</v>
      </c>
      <c r="BC6" s="118">
        <v>60000</v>
      </c>
      <c r="BD6" s="117"/>
      <c r="BE6" s="107">
        <v>14000</v>
      </c>
      <c r="BF6" s="107">
        <v>96000</v>
      </c>
      <c r="BG6" s="107"/>
      <c r="BH6" s="107">
        <v>58000</v>
      </c>
      <c r="BI6" s="107"/>
      <c r="BJ6" s="107"/>
      <c r="BK6" s="100">
        <v>930</v>
      </c>
    </row>
    <row r="7" spans="1:63" ht="19.5">
      <c r="A7" s="121">
        <v>1</v>
      </c>
      <c r="B7" s="5">
        <v>7</v>
      </c>
      <c r="C7" s="111">
        <f>'人事費'!B6</f>
        <v>66</v>
      </c>
      <c r="D7" s="112">
        <f>'人事費'!D6</f>
        <v>125</v>
      </c>
      <c r="E7" s="111">
        <f>'人事費'!E6</f>
        <v>1</v>
      </c>
      <c r="F7" s="111">
        <f>'人事費'!F6</f>
        <v>8</v>
      </c>
      <c r="G7" s="111">
        <f>'人事費'!G6</f>
        <v>3</v>
      </c>
      <c r="H7" s="111">
        <f>'人事費'!H6</f>
        <v>0</v>
      </c>
      <c r="I7" s="111">
        <f>'人事費'!I6</f>
        <v>1</v>
      </c>
      <c r="J7" s="112">
        <v>4</v>
      </c>
      <c r="K7" s="113">
        <f aca="true" t="shared" si="6" ref="K7:K37">SUM(D7,E7,J7)</f>
        <v>130</v>
      </c>
      <c r="L7" s="110">
        <v>107</v>
      </c>
      <c r="M7" s="207" t="s">
        <v>326</v>
      </c>
      <c r="N7" s="99">
        <f t="shared" si="3"/>
        <v>160318000</v>
      </c>
      <c r="O7" s="99">
        <f>'人事費'!M6</f>
        <v>147089534</v>
      </c>
      <c r="P7" s="114">
        <f>+C7*20*260</f>
        <v>343200</v>
      </c>
      <c r="Q7" s="115"/>
      <c r="R7" s="116">
        <v>393120</v>
      </c>
      <c r="S7" s="116">
        <v>72000</v>
      </c>
      <c r="T7" s="116">
        <v>61680</v>
      </c>
      <c r="U7" s="116">
        <v>138000</v>
      </c>
      <c r="V7" s="131"/>
      <c r="W7" s="128"/>
      <c r="X7" s="135">
        <v>154000</v>
      </c>
      <c r="Y7" s="186">
        <v>1200000</v>
      </c>
      <c r="Z7" s="186">
        <v>1123470</v>
      </c>
      <c r="AA7" s="123">
        <v>2246940</v>
      </c>
      <c r="AB7" s="123">
        <f>F7*900*12</f>
        <v>86400</v>
      </c>
      <c r="AC7" s="123">
        <v>961800</v>
      </c>
      <c r="AD7" s="109">
        <v>0</v>
      </c>
      <c r="AE7" s="109">
        <v>557146</v>
      </c>
      <c r="AF7" s="123">
        <v>557146</v>
      </c>
      <c r="AG7" s="123"/>
      <c r="AH7" s="123"/>
      <c r="AI7" s="109">
        <v>164250</v>
      </c>
      <c r="AJ7" s="109">
        <v>95000</v>
      </c>
      <c r="AK7" s="109">
        <f aca="true" t="shared" si="7" ref="AK7:AK37">20000*12+C7*600*12+A7*10000*12</f>
        <v>835200</v>
      </c>
      <c r="AL7" s="109">
        <f aca="true" t="shared" si="8" ref="AL7:AL37">+K7*1500</f>
        <v>195000</v>
      </c>
      <c r="AM7" s="208">
        <v>1083000</v>
      </c>
      <c r="AN7" s="109">
        <f aca="true" t="shared" si="9" ref="AN7:AN37">60000+C7*600</f>
        <v>99600</v>
      </c>
      <c r="AO7" s="109">
        <v>120000</v>
      </c>
      <c r="AP7" s="109">
        <v>12000</v>
      </c>
      <c r="AQ7" s="116">
        <v>262860</v>
      </c>
      <c r="AR7" s="116">
        <v>75000</v>
      </c>
      <c r="AS7" s="116">
        <v>45000</v>
      </c>
      <c r="AT7" s="109"/>
      <c r="AU7" s="109"/>
      <c r="AV7" s="125">
        <v>600000</v>
      </c>
      <c r="AW7" s="109">
        <v>160000</v>
      </c>
      <c r="AX7" s="109">
        <f t="shared" si="4"/>
        <v>642000</v>
      </c>
      <c r="AY7" s="109">
        <f t="shared" si="5"/>
        <v>71400</v>
      </c>
      <c r="AZ7" s="118">
        <f>200*'人事費'!C6</f>
        <v>303200</v>
      </c>
      <c r="BA7" s="118">
        <f>100*'人事費'!C6</f>
        <v>151600</v>
      </c>
      <c r="BB7" s="118">
        <v>12000</v>
      </c>
      <c r="BC7" s="118"/>
      <c r="BD7" s="116">
        <v>16200</v>
      </c>
      <c r="BE7" s="108">
        <v>70000</v>
      </c>
      <c r="BF7" s="108">
        <v>42000</v>
      </c>
      <c r="BG7" s="108"/>
      <c r="BH7" s="107">
        <v>278000</v>
      </c>
      <c r="BI7" s="107"/>
      <c r="BJ7" s="107"/>
      <c r="BK7" s="100">
        <v>254</v>
      </c>
    </row>
    <row r="8" spans="1:63" s="6" customFormat="1" ht="19.5">
      <c r="A8" s="5"/>
      <c r="B8" s="5">
        <v>2</v>
      </c>
      <c r="C8" s="111">
        <f>'人事費'!B7</f>
        <v>25</v>
      </c>
      <c r="D8" s="111">
        <f>'人事費'!D7</f>
        <v>48</v>
      </c>
      <c r="E8" s="111">
        <f>'人事費'!E7</f>
        <v>0</v>
      </c>
      <c r="F8" s="111">
        <f>'人事費'!F7</f>
        <v>3</v>
      </c>
      <c r="G8" s="111">
        <f>'人事費'!G7</f>
        <v>1</v>
      </c>
      <c r="H8" s="111">
        <f>'人事費'!H7</f>
        <v>0</v>
      </c>
      <c r="I8" s="111">
        <f>'人事費'!I7</f>
        <v>0</v>
      </c>
      <c r="J8" s="111">
        <v>2</v>
      </c>
      <c r="K8" s="113">
        <f t="shared" si="6"/>
        <v>50</v>
      </c>
      <c r="L8" s="110">
        <v>39</v>
      </c>
      <c r="M8" s="207" t="s">
        <v>327</v>
      </c>
      <c r="N8" s="99">
        <f t="shared" si="3"/>
        <v>61906000</v>
      </c>
      <c r="O8" s="99">
        <f>'人事費'!M7</f>
        <v>57648570</v>
      </c>
      <c r="P8" s="114">
        <f>+C8*20*260</f>
        <v>130000</v>
      </c>
      <c r="Q8" s="114"/>
      <c r="R8" s="116"/>
      <c r="S8" s="116"/>
      <c r="T8" s="116"/>
      <c r="U8" s="117"/>
      <c r="V8" s="132"/>
      <c r="W8" s="129"/>
      <c r="X8" s="135">
        <v>59500</v>
      </c>
      <c r="Y8" s="123">
        <v>1200000</v>
      </c>
      <c r="Z8" s="123">
        <v>561735</v>
      </c>
      <c r="AA8" s="123"/>
      <c r="AB8" s="123">
        <f>F8*900*12</f>
        <v>32400</v>
      </c>
      <c r="AC8" s="123">
        <v>320600</v>
      </c>
      <c r="AD8" s="109"/>
      <c r="AE8" s="109"/>
      <c r="AF8" s="123">
        <f aca="true" t="shared" si="10" ref="AF8:AF39">+E8*700000</f>
        <v>0</v>
      </c>
      <c r="AG8" s="123"/>
      <c r="AH8" s="123"/>
      <c r="AI8" s="109">
        <v>164250</v>
      </c>
      <c r="AJ8" s="117"/>
      <c r="AK8" s="109">
        <f t="shared" si="7"/>
        <v>420000</v>
      </c>
      <c r="AL8" s="109">
        <f t="shared" si="8"/>
        <v>75000</v>
      </c>
      <c r="AM8" s="208">
        <v>545000</v>
      </c>
      <c r="AN8" s="109">
        <f t="shared" si="9"/>
        <v>75000</v>
      </c>
      <c r="AO8" s="109">
        <v>60000</v>
      </c>
      <c r="AP8" s="109">
        <v>6000</v>
      </c>
      <c r="AQ8" s="116"/>
      <c r="AR8" s="116"/>
      <c r="AS8" s="116"/>
      <c r="AT8" s="109"/>
      <c r="AU8" s="109"/>
      <c r="AV8" s="125"/>
      <c r="AW8" s="109">
        <v>15000</v>
      </c>
      <c r="AX8" s="109">
        <f t="shared" si="4"/>
        <v>234000</v>
      </c>
      <c r="AY8" s="109">
        <f t="shared" si="5"/>
        <v>34500</v>
      </c>
      <c r="AZ8" s="118">
        <f>200*'人事費'!C7</f>
        <v>101200</v>
      </c>
      <c r="BA8" s="118">
        <f>100*'人事費'!C7</f>
        <v>50600</v>
      </c>
      <c r="BB8" s="118">
        <v>21500</v>
      </c>
      <c r="BC8" s="118"/>
      <c r="BD8" s="117"/>
      <c r="BE8" s="107">
        <v>25000</v>
      </c>
      <c r="BF8" s="107">
        <v>15000</v>
      </c>
      <c r="BG8" s="107"/>
      <c r="BH8" s="107">
        <v>101000</v>
      </c>
      <c r="BI8" s="107">
        <v>10000</v>
      </c>
      <c r="BJ8" s="107"/>
      <c r="BK8" s="100">
        <v>145</v>
      </c>
    </row>
    <row r="9" spans="1:63" ht="19.5">
      <c r="A9" s="5"/>
      <c r="B9" s="5">
        <v>2</v>
      </c>
      <c r="C9" s="111">
        <f>'人事費'!B8</f>
        <v>19</v>
      </c>
      <c r="D9" s="111">
        <f>'人事費'!D8</f>
        <v>36</v>
      </c>
      <c r="E9" s="111">
        <f>'人事費'!E8</f>
        <v>0</v>
      </c>
      <c r="F9" s="111">
        <f>'人事費'!F8</f>
        <v>3</v>
      </c>
      <c r="G9" s="111">
        <f>'人事費'!G8</f>
        <v>1</v>
      </c>
      <c r="H9" s="111">
        <f>'人事費'!H8</f>
        <v>0</v>
      </c>
      <c r="I9" s="111">
        <f>'人事費'!I8</f>
        <v>0</v>
      </c>
      <c r="J9" s="111">
        <v>0</v>
      </c>
      <c r="K9" s="113">
        <f t="shared" si="6"/>
        <v>36</v>
      </c>
      <c r="L9" s="110">
        <v>25</v>
      </c>
      <c r="M9" s="46" t="s">
        <v>16</v>
      </c>
      <c r="N9" s="99">
        <f t="shared" si="3"/>
        <v>44822000</v>
      </c>
      <c r="O9" s="99">
        <f>'人事費'!M8</f>
        <v>40138564</v>
      </c>
      <c r="P9" s="114">
        <f>+C9*14*260</f>
        <v>69160</v>
      </c>
      <c r="Q9" s="114"/>
      <c r="R9" s="116"/>
      <c r="S9" s="116"/>
      <c r="T9" s="116"/>
      <c r="U9" s="117"/>
      <c r="V9" s="131"/>
      <c r="W9" s="128">
        <v>15000</v>
      </c>
      <c r="X9" s="135">
        <v>35000</v>
      </c>
      <c r="Y9" s="186">
        <v>1200000</v>
      </c>
      <c r="Z9" s="186">
        <v>561735</v>
      </c>
      <c r="AA9" s="123"/>
      <c r="AB9" s="123">
        <f aca="true" t="shared" si="11" ref="AB9:AB37">F9*900*12</f>
        <v>32400</v>
      </c>
      <c r="AC9" s="123">
        <v>320600</v>
      </c>
      <c r="AD9" s="109"/>
      <c r="AE9" s="109"/>
      <c r="AF9" s="123">
        <f t="shared" si="10"/>
        <v>0</v>
      </c>
      <c r="AG9" s="123"/>
      <c r="AH9" s="123"/>
      <c r="AI9" s="123">
        <v>68250</v>
      </c>
      <c r="AJ9" s="109">
        <v>96000</v>
      </c>
      <c r="AK9" s="109">
        <f t="shared" si="7"/>
        <v>376800</v>
      </c>
      <c r="AL9" s="109">
        <f t="shared" si="8"/>
        <v>54000</v>
      </c>
      <c r="AM9" s="208">
        <v>441000</v>
      </c>
      <c r="AN9" s="109">
        <f t="shared" si="9"/>
        <v>71400</v>
      </c>
      <c r="AO9" s="109">
        <v>60000</v>
      </c>
      <c r="AP9" s="109">
        <v>6000</v>
      </c>
      <c r="AQ9" s="116"/>
      <c r="AR9" s="116"/>
      <c r="AS9" s="116"/>
      <c r="AT9" s="109">
        <f>'車輛費用'!S5</f>
        <v>599272</v>
      </c>
      <c r="AU9" s="109"/>
      <c r="AV9" s="125">
        <v>135000</v>
      </c>
      <c r="AW9" s="109">
        <v>13000</v>
      </c>
      <c r="AX9" s="109">
        <f t="shared" si="4"/>
        <v>150000</v>
      </c>
      <c r="AY9" s="109">
        <f t="shared" si="5"/>
        <v>29100</v>
      </c>
      <c r="AZ9" s="118">
        <f>200*'人事費'!C8</f>
        <v>47600</v>
      </c>
      <c r="BA9" s="118">
        <f>100*'人事費'!C8</f>
        <v>23800</v>
      </c>
      <c r="BB9" s="118">
        <v>57500</v>
      </c>
      <c r="BC9" s="118">
        <v>80000</v>
      </c>
      <c r="BD9" s="117"/>
      <c r="BE9" s="107">
        <v>18000</v>
      </c>
      <c r="BF9" s="107"/>
      <c r="BG9" s="108"/>
      <c r="BH9" s="107">
        <v>72000</v>
      </c>
      <c r="BI9" s="107"/>
      <c r="BJ9" s="107">
        <v>50000</v>
      </c>
      <c r="BK9" s="100">
        <v>819</v>
      </c>
    </row>
    <row r="10" spans="1:63" ht="19.5">
      <c r="A10" s="5"/>
      <c r="B10" s="5"/>
      <c r="C10" s="111">
        <f>'人事費'!B9</f>
        <v>38</v>
      </c>
      <c r="D10" s="111">
        <f>'人事費'!D9</f>
        <v>73</v>
      </c>
      <c r="E10" s="111">
        <f>'人事費'!E9</f>
        <v>0</v>
      </c>
      <c r="F10" s="111">
        <f>'人事費'!F9</f>
        <v>0</v>
      </c>
      <c r="G10" s="111">
        <f>'人事費'!G9</f>
        <v>0</v>
      </c>
      <c r="H10" s="111">
        <f>'人事費'!H9</f>
        <v>0</v>
      </c>
      <c r="I10" s="111">
        <f>'人事費'!I9</f>
        <v>0</v>
      </c>
      <c r="J10" s="111">
        <v>3</v>
      </c>
      <c r="K10" s="113">
        <f t="shared" si="6"/>
        <v>76</v>
      </c>
      <c r="L10" s="110">
        <v>73</v>
      </c>
      <c r="M10" s="207" t="s">
        <v>328</v>
      </c>
      <c r="N10" s="99">
        <f t="shared" si="3"/>
        <v>90229000</v>
      </c>
      <c r="O10" s="99">
        <f>'人事費'!M9</f>
        <v>87086768</v>
      </c>
      <c r="P10" s="114">
        <f>+C10*20*260</f>
        <v>197600</v>
      </c>
      <c r="Q10" s="114"/>
      <c r="R10" s="116"/>
      <c r="S10" s="116"/>
      <c r="T10" s="116"/>
      <c r="U10" s="117"/>
      <c r="V10" s="131"/>
      <c r="W10" s="128"/>
      <c r="X10" s="135">
        <v>80500</v>
      </c>
      <c r="Y10" s="186"/>
      <c r="Z10" s="186"/>
      <c r="AA10" s="123"/>
      <c r="AB10" s="123">
        <f t="shared" si="11"/>
        <v>0</v>
      </c>
      <c r="AC10" s="123"/>
      <c r="AD10" s="109"/>
      <c r="AE10" s="109"/>
      <c r="AF10" s="123">
        <f t="shared" si="10"/>
        <v>0</v>
      </c>
      <c r="AG10" s="123"/>
      <c r="AH10" s="123"/>
      <c r="AI10" s="123">
        <v>68250</v>
      </c>
      <c r="AJ10" s="109">
        <v>96000</v>
      </c>
      <c r="AK10" s="109">
        <f t="shared" si="7"/>
        <v>513600</v>
      </c>
      <c r="AL10" s="109">
        <f t="shared" si="8"/>
        <v>114000</v>
      </c>
      <c r="AM10" s="208">
        <v>727000</v>
      </c>
      <c r="AN10" s="109">
        <f t="shared" si="9"/>
        <v>82800</v>
      </c>
      <c r="AO10" s="109">
        <v>60000</v>
      </c>
      <c r="AP10" s="109">
        <v>6000</v>
      </c>
      <c r="AQ10" s="116"/>
      <c r="AR10" s="116">
        <v>110000</v>
      </c>
      <c r="AS10" s="116"/>
      <c r="AT10" s="109"/>
      <c r="AU10" s="109"/>
      <c r="AV10" s="125">
        <v>50000</v>
      </c>
      <c r="AW10" s="109">
        <v>10000</v>
      </c>
      <c r="AX10" s="109">
        <f t="shared" si="4"/>
        <v>438000</v>
      </c>
      <c r="AY10" s="109">
        <f t="shared" si="5"/>
        <v>46200</v>
      </c>
      <c r="AZ10" s="118">
        <f>200*'人事費'!C9</f>
        <v>193200</v>
      </c>
      <c r="BA10" s="118">
        <f>100*'人事費'!C9</f>
        <v>96600</v>
      </c>
      <c r="BB10" s="118">
        <v>36000</v>
      </c>
      <c r="BC10" s="118"/>
      <c r="BD10" s="117"/>
      <c r="BE10" s="107">
        <v>43000</v>
      </c>
      <c r="BF10" s="107"/>
      <c r="BG10" s="107"/>
      <c r="BH10" s="107">
        <v>173000</v>
      </c>
      <c r="BI10" s="107"/>
      <c r="BJ10" s="107"/>
      <c r="BK10" s="100">
        <v>482</v>
      </c>
    </row>
    <row r="11" spans="1:63" ht="19.5">
      <c r="A11" s="5"/>
      <c r="B11" s="5">
        <v>1</v>
      </c>
      <c r="C11" s="111">
        <f>'人事費'!B10</f>
        <v>7</v>
      </c>
      <c r="D11" s="111">
        <f>'人事費'!D10</f>
        <v>14</v>
      </c>
      <c r="E11" s="111">
        <f>'人事費'!E10</f>
        <v>0</v>
      </c>
      <c r="F11" s="111">
        <f>'人事費'!F10</f>
        <v>2</v>
      </c>
      <c r="G11" s="111">
        <f>'人事費'!G10</f>
        <v>0</v>
      </c>
      <c r="H11" s="111">
        <f>'人事費'!H10</f>
        <v>1</v>
      </c>
      <c r="I11" s="111">
        <f>'人事費'!I10</f>
        <v>0</v>
      </c>
      <c r="J11" s="111">
        <v>0</v>
      </c>
      <c r="K11" s="113">
        <f t="shared" si="6"/>
        <v>14</v>
      </c>
      <c r="L11" s="110">
        <v>17</v>
      </c>
      <c r="M11" s="46" t="s">
        <v>63</v>
      </c>
      <c r="N11" s="99">
        <f t="shared" si="3"/>
        <v>20064000</v>
      </c>
      <c r="O11" s="99">
        <f>'人事費'!M10</f>
        <v>17620882</v>
      </c>
      <c r="P11" s="114">
        <f>+C11*14*260</f>
        <v>25480</v>
      </c>
      <c r="Q11" s="114">
        <v>23500</v>
      </c>
      <c r="R11" s="117"/>
      <c r="S11" s="117"/>
      <c r="T11" s="117"/>
      <c r="U11" s="117"/>
      <c r="V11" s="131"/>
      <c r="W11" s="128"/>
      <c r="X11" s="135">
        <v>21000</v>
      </c>
      <c r="Y11" s="186"/>
      <c r="Z11" s="186">
        <v>0</v>
      </c>
      <c r="AA11" s="123">
        <v>1123470</v>
      </c>
      <c r="AB11" s="123">
        <f t="shared" si="11"/>
        <v>21600</v>
      </c>
      <c r="AC11" s="123"/>
      <c r="AD11" s="109">
        <v>216107</v>
      </c>
      <c r="AE11" s="109"/>
      <c r="AF11" s="123">
        <f t="shared" si="10"/>
        <v>0</v>
      </c>
      <c r="AG11" s="123"/>
      <c r="AH11" s="123"/>
      <c r="AI11" s="123">
        <v>164250</v>
      </c>
      <c r="AJ11" s="109"/>
      <c r="AK11" s="109">
        <f t="shared" si="7"/>
        <v>290400</v>
      </c>
      <c r="AL11" s="109">
        <f t="shared" si="8"/>
        <v>21000</v>
      </c>
      <c r="AM11" s="208">
        <v>195000</v>
      </c>
      <c r="AN11" s="109">
        <f t="shared" si="9"/>
        <v>64200</v>
      </c>
      <c r="AO11" s="109">
        <v>30000</v>
      </c>
      <c r="AP11" s="109">
        <v>3000</v>
      </c>
      <c r="AQ11" s="116"/>
      <c r="AR11" s="116"/>
      <c r="AS11" s="116"/>
      <c r="AT11" s="109"/>
      <c r="AU11" s="109"/>
      <c r="AV11" s="125">
        <v>5000</v>
      </c>
      <c r="AW11" s="109"/>
      <c r="AX11" s="109">
        <f t="shared" si="4"/>
        <v>102000</v>
      </c>
      <c r="AY11" s="109">
        <f t="shared" si="5"/>
        <v>18300</v>
      </c>
      <c r="AZ11" s="118">
        <f>200*'人事費'!C10</f>
        <v>15200</v>
      </c>
      <c r="BA11" s="118">
        <f>100*'人事費'!C10</f>
        <v>7600</v>
      </c>
      <c r="BB11" s="118"/>
      <c r="BC11" s="118">
        <v>60000</v>
      </c>
      <c r="BD11" s="117"/>
      <c r="BE11" s="107">
        <v>7000</v>
      </c>
      <c r="BF11" s="107"/>
      <c r="BG11" s="108"/>
      <c r="BH11" s="107">
        <v>29000</v>
      </c>
      <c r="BI11" s="107"/>
      <c r="BJ11" s="107"/>
      <c r="BK11" s="100">
        <v>11</v>
      </c>
    </row>
    <row r="12" spans="1:63" ht="19.5">
      <c r="A12" s="5"/>
      <c r="B12" s="5"/>
      <c r="C12" s="111">
        <f>'人事費'!B11</f>
        <v>6</v>
      </c>
      <c r="D12" s="111">
        <f>'人事費'!D11</f>
        <v>13</v>
      </c>
      <c r="E12" s="111">
        <f>'人事費'!E11</f>
        <v>0</v>
      </c>
      <c r="F12" s="111">
        <f>'人事費'!F11</f>
        <v>0</v>
      </c>
      <c r="G12" s="111">
        <f>'人事費'!G11</f>
        <v>0</v>
      </c>
      <c r="H12" s="111">
        <f>'人事費'!H11</f>
        <v>0</v>
      </c>
      <c r="I12" s="111">
        <f>'人事費'!I11</f>
        <v>0</v>
      </c>
      <c r="J12" s="111">
        <v>1</v>
      </c>
      <c r="K12" s="113">
        <f t="shared" si="6"/>
        <v>14</v>
      </c>
      <c r="L12" s="110">
        <v>24</v>
      </c>
      <c r="M12" s="46" t="s">
        <v>64</v>
      </c>
      <c r="N12" s="99">
        <f t="shared" si="3"/>
        <v>19175000</v>
      </c>
      <c r="O12" s="99">
        <f>'人事費'!M11</f>
        <v>17987442</v>
      </c>
      <c r="P12" s="114">
        <f>+C12*14*260</f>
        <v>21840</v>
      </c>
      <c r="Q12" s="114">
        <v>23500</v>
      </c>
      <c r="R12" s="117"/>
      <c r="S12" s="117"/>
      <c r="T12" s="117"/>
      <c r="U12" s="117"/>
      <c r="V12" s="131"/>
      <c r="W12" s="128">
        <v>30000</v>
      </c>
      <c r="X12" s="135">
        <v>17500</v>
      </c>
      <c r="Y12" s="186"/>
      <c r="Z12" s="186"/>
      <c r="AA12" s="123"/>
      <c r="AB12" s="123">
        <f t="shared" si="11"/>
        <v>0</v>
      </c>
      <c r="AC12" s="123"/>
      <c r="AD12" s="109"/>
      <c r="AE12" s="109"/>
      <c r="AF12" s="123">
        <f t="shared" si="10"/>
        <v>0</v>
      </c>
      <c r="AG12" s="123"/>
      <c r="AH12" s="123"/>
      <c r="AI12" s="123">
        <v>88050</v>
      </c>
      <c r="AJ12" s="109">
        <v>76200</v>
      </c>
      <c r="AK12" s="109">
        <f t="shared" si="7"/>
        <v>283200</v>
      </c>
      <c r="AL12" s="109">
        <f t="shared" si="8"/>
        <v>21000</v>
      </c>
      <c r="AM12" s="208">
        <v>171000</v>
      </c>
      <c r="AN12" s="109">
        <f t="shared" si="9"/>
        <v>63600</v>
      </c>
      <c r="AO12" s="109">
        <v>30000</v>
      </c>
      <c r="AP12" s="109">
        <v>3000</v>
      </c>
      <c r="AQ12" s="116"/>
      <c r="AR12" s="116"/>
      <c r="AS12" s="116"/>
      <c r="AT12" s="109"/>
      <c r="AU12" s="109"/>
      <c r="AV12" s="125">
        <v>40000</v>
      </c>
      <c r="AW12" s="109"/>
      <c r="AX12" s="109">
        <f t="shared" si="4"/>
        <v>144000</v>
      </c>
      <c r="AY12" s="109">
        <f t="shared" si="5"/>
        <v>17400</v>
      </c>
      <c r="AZ12" s="118">
        <f>200*'人事費'!C11</f>
        <v>25400</v>
      </c>
      <c r="BA12" s="118">
        <f>100*'人事費'!C11</f>
        <v>12700</v>
      </c>
      <c r="BB12" s="118"/>
      <c r="BC12" s="118"/>
      <c r="BD12" s="117"/>
      <c r="BE12" s="107">
        <v>7000</v>
      </c>
      <c r="BF12" s="107"/>
      <c r="BG12" s="107"/>
      <c r="BH12" s="107">
        <v>29000</v>
      </c>
      <c r="BI12" s="107">
        <v>53000</v>
      </c>
      <c r="BJ12" s="107">
        <v>30000</v>
      </c>
      <c r="BK12" s="100">
        <v>168</v>
      </c>
    </row>
    <row r="13" spans="1:63" ht="19.5">
      <c r="A13" s="5"/>
      <c r="B13" s="5">
        <v>2</v>
      </c>
      <c r="C13" s="111">
        <f>'人事費'!B12</f>
        <v>16</v>
      </c>
      <c r="D13" s="111">
        <f>'人事費'!D12</f>
        <v>33</v>
      </c>
      <c r="E13" s="111">
        <f>'人事費'!E12</f>
        <v>0</v>
      </c>
      <c r="F13" s="111">
        <f>'人事費'!F12</f>
        <v>1</v>
      </c>
      <c r="G13" s="111">
        <f>'人事費'!G12</f>
        <v>0</v>
      </c>
      <c r="H13" s="111">
        <f>'人事費'!H12</f>
        <v>1</v>
      </c>
      <c r="I13" s="111">
        <f>'人事費'!I12</f>
        <v>0</v>
      </c>
      <c r="J13" s="111">
        <v>1</v>
      </c>
      <c r="K13" s="113">
        <f t="shared" si="6"/>
        <v>34</v>
      </c>
      <c r="L13" s="110">
        <v>23</v>
      </c>
      <c r="M13" s="207" t="s">
        <v>329</v>
      </c>
      <c r="N13" s="99">
        <f t="shared" si="3"/>
        <v>44824000</v>
      </c>
      <c r="O13" s="99">
        <f>'人事費'!M12</f>
        <v>41973637</v>
      </c>
      <c r="P13" s="114">
        <f>+C13*14*260</f>
        <v>58240</v>
      </c>
      <c r="Q13" s="114"/>
      <c r="R13" s="117"/>
      <c r="S13" s="117"/>
      <c r="T13" s="117"/>
      <c r="U13" s="117"/>
      <c r="V13" s="131"/>
      <c r="W13" s="128"/>
      <c r="X13" s="135">
        <v>49000</v>
      </c>
      <c r="Y13" s="186"/>
      <c r="Z13" s="186">
        <v>0</v>
      </c>
      <c r="AA13" s="123">
        <v>561735</v>
      </c>
      <c r="AB13" s="123">
        <f t="shared" si="11"/>
        <v>10800</v>
      </c>
      <c r="AC13" s="123"/>
      <c r="AD13" s="109">
        <v>216107</v>
      </c>
      <c r="AE13" s="109"/>
      <c r="AF13" s="123">
        <f t="shared" si="10"/>
        <v>0</v>
      </c>
      <c r="AG13" s="123"/>
      <c r="AH13" s="123"/>
      <c r="AI13" s="123">
        <v>96000</v>
      </c>
      <c r="AJ13" s="109">
        <v>68250</v>
      </c>
      <c r="AK13" s="109">
        <f t="shared" si="7"/>
        <v>355200</v>
      </c>
      <c r="AL13" s="109">
        <f t="shared" si="8"/>
        <v>51000</v>
      </c>
      <c r="AM13" s="208">
        <v>387000</v>
      </c>
      <c r="AN13" s="109">
        <f t="shared" si="9"/>
        <v>69600</v>
      </c>
      <c r="AO13" s="109">
        <v>30000</v>
      </c>
      <c r="AP13" s="109">
        <v>3000</v>
      </c>
      <c r="AQ13" s="116">
        <v>6235</v>
      </c>
      <c r="AR13" s="116"/>
      <c r="AS13" s="116"/>
      <c r="AT13" s="109"/>
      <c r="AU13" s="109"/>
      <c r="AV13" s="125">
        <v>400000</v>
      </c>
      <c r="AW13" s="109"/>
      <c r="AX13" s="109">
        <f t="shared" si="4"/>
        <v>138000</v>
      </c>
      <c r="AY13" s="109">
        <f t="shared" si="5"/>
        <v>26400</v>
      </c>
      <c r="AZ13" s="118">
        <f>200*'人事費'!C12</f>
        <v>64000</v>
      </c>
      <c r="BA13" s="118">
        <f>100*'人事費'!C12</f>
        <v>32000</v>
      </c>
      <c r="BB13" s="118"/>
      <c r="BC13" s="118"/>
      <c r="BD13" s="117"/>
      <c r="BE13" s="107">
        <v>17000</v>
      </c>
      <c r="BF13" s="107"/>
      <c r="BG13" s="108"/>
      <c r="BH13" s="107">
        <v>67000</v>
      </c>
      <c r="BI13" s="107">
        <v>143000</v>
      </c>
      <c r="BJ13" s="107"/>
      <c r="BK13" s="100">
        <v>796</v>
      </c>
    </row>
    <row r="14" spans="1:63" ht="19.5">
      <c r="A14" s="5"/>
      <c r="B14" s="5">
        <v>2</v>
      </c>
      <c r="C14" s="111">
        <f>'人事費'!B13</f>
        <v>20</v>
      </c>
      <c r="D14" s="111">
        <f>'人事費'!D13</f>
        <v>38</v>
      </c>
      <c r="E14" s="111">
        <f>'人事費'!E13</f>
        <v>0</v>
      </c>
      <c r="F14" s="111">
        <f>'人事費'!F13</f>
        <v>2</v>
      </c>
      <c r="G14" s="111">
        <f>'人事費'!G13</f>
        <v>0</v>
      </c>
      <c r="H14" s="111">
        <f>'人事費'!H13</f>
        <v>1</v>
      </c>
      <c r="I14" s="111">
        <f>'人事費'!I13</f>
        <v>0</v>
      </c>
      <c r="J14" s="111">
        <v>0</v>
      </c>
      <c r="K14" s="113">
        <f t="shared" si="6"/>
        <v>38</v>
      </c>
      <c r="L14" s="110">
        <v>32</v>
      </c>
      <c r="M14" s="207" t="s">
        <v>330</v>
      </c>
      <c r="N14" s="99">
        <f t="shared" si="3"/>
        <v>49310000</v>
      </c>
      <c r="O14" s="99">
        <f>'人事費'!M13</f>
        <v>45998404</v>
      </c>
      <c r="P14" s="114">
        <f>+C14*14*260</f>
        <v>72800</v>
      </c>
      <c r="Q14" s="114"/>
      <c r="R14" s="117"/>
      <c r="S14" s="117"/>
      <c r="T14" s="117"/>
      <c r="U14" s="117"/>
      <c r="V14" s="132"/>
      <c r="W14" s="129"/>
      <c r="X14" s="135">
        <v>52500</v>
      </c>
      <c r="Y14" s="186"/>
      <c r="Z14" s="186"/>
      <c r="AA14" s="123">
        <v>1123470</v>
      </c>
      <c r="AB14" s="123">
        <f t="shared" si="11"/>
        <v>21600</v>
      </c>
      <c r="AC14" s="123"/>
      <c r="AD14" s="109">
        <v>216108</v>
      </c>
      <c r="AE14" s="109"/>
      <c r="AF14" s="123">
        <f t="shared" si="10"/>
        <v>0</v>
      </c>
      <c r="AG14" s="123"/>
      <c r="AH14" s="123"/>
      <c r="AI14" s="123">
        <v>164250</v>
      </c>
      <c r="AJ14" s="109"/>
      <c r="AK14" s="109">
        <f t="shared" si="7"/>
        <v>384000</v>
      </c>
      <c r="AL14" s="109">
        <f t="shared" si="8"/>
        <v>57000</v>
      </c>
      <c r="AM14" s="208">
        <v>459000</v>
      </c>
      <c r="AN14" s="109">
        <f t="shared" si="9"/>
        <v>72000</v>
      </c>
      <c r="AO14" s="109">
        <v>60000</v>
      </c>
      <c r="AP14" s="109">
        <v>6000</v>
      </c>
      <c r="AQ14" s="116"/>
      <c r="AR14" s="116"/>
      <c r="AS14" s="116"/>
      <c r="AT14" s="109"/>
      <c r="AU14" s="109"/>
      <c r="AV14" s="125"/>
      <c r="AW14" s="109"/>
      <c r="AX14" s="109">
        <f t="shared" si="4"/>
        <v>192000</v>
      </c>
      <c r="AY14" s="109">
        <f t="shared" si="5"/>
        <v>30000</v>
      </c>
      <c r="AZ14" s="118">
        <f>200*'人事費'!C13</f>
        <v>88400</v>
      </c>
      <c r="BA14" s="118">
        <f>100*'人事費'!C13</f>
        <v>44200</v>
      </c>
      <c r="BB14" s="118"/>
      <c r="BC14" s="118">
        <v>60000</v>
      </c>
      <c r="BD14" s="117"/>
      <c r="BE14" s="107">
        <v>22000</v>
      </c>
      <c r="BF14" s="107">
        <v>50000</v>
      </c>
      <c r="BG14" s="107"/>
      <c r="BH14" s="107">
        <v>86000</v>
      </c>
      <c r="BI14" s="107">
        <v>50000</v>
      </c>
      <c r="BJ14" s="107"/>
      <c r="BK14" s="100">
        <v>268</v>
      </c>
    </row>
    <row r="15" spans="1:63" ht="19.5">
      <c r="A15" s="5"/>
      <c r="B15" s="5">
        <v>1</v>
      </c>
      <c r="C15" s="111">
        <f>'人事費'!B14</f>
        <v>7</v>
      </c>
      <c r="D15" s="111">
        <f>'人事費'!D14</f>
        <v>14</v>
      </c>
      <c r="E15" s="111">
        <f>'人事費'!E14</f>
        <v>0</v>
      </c>
      <c r="F15" s="111">
        <f>'人事費'!F14</f>
        <v>2</v>
      </c>
      <c r="G15" s="111">
        <f>'人事費'!G14</f>
        <v>0</v>
      </c>
      <c r="H15" s="111">
        <f>'人事費'!H14</f>
        <v>1</v>
      </c>
      <c r="I15" s="111">
        <f>'人事費'!I14</f>
        <v>0</v>
      </c>
      <c r="J15" s="111">
        <v>1</v>
      </c>
      <c r="K15" s="113">
        <f t="shared" si="6"/>
        <v>15</v>
      </c>
      <c r="L15" s="110">
        <v>14</v>
      </c>
      <c r="M15" s="46" t="s">
        <v>40</v>
      </c>
      <c r="N15" s="99">
        <f t="shared" si="3"/>
        <v>20263000</v>
      </c>
      <c r="O15" s="99">
        <f>'人事費'!M14</f>
        <v>17925371</v>
      </c>
      <c r="P15" s="114">
        <f>+C15*14*260</f>
        <v>25480</v>
      </c>
      <c r="Q15" s="114">
        <v>23500</v>
      </c>
      <c r="R15" s="117"/>
      <c r="S15" s="117"/>
      <c r="T15" s="117"/>
      <c r="U15" s="117"/>
      <c r="V15" s="131"/>
      <c r="W15" s="128"/>
      <c r="X15" s="135">
        <v>21000</v>
      </c>
      <c r="Y15" s="186"/>
      <c r="Z15" s="186">
        <v>279808</v>
      </c>
      <c r="AA15" s="123">
        <v>843662</v>
      </c>
      <c r="AB15" s="123">
        <f t="shared" si="11"/>
        <v>21600</v>
      </c>
      <c r="AC15" s="123">
        <v>216107</v>
      </c>
      <c r="AD15" s="109">
        <v>0</v>
      </c>
      <c r="AE15" s="109"/>
      <c r="AF15" s="123">
        <f t="shared" si="10"/>
        <v>0</v>
      </c>
      <c r="AG15" s="123"/>
      <c r="AH15" s="123"/>
      <c r="AI15" s="123">
        <v>65850</v>
      </c>
      <c r="AJ15" s="109">
        <v>98400</v>
      </c>
      <c r="AK15" s="109">
        <f t="shared" si="7"/>
        <v>290400</v>
      </c>
      <c r="AL15" s="109">
        <f t="shared" si="8"/>
        <v>22500</v>
      </c>
      <c r="AM15" s="208">
        <v>195000</v>
      </c>
      <c r="AN15" s="109">
        <f t="shared" si="9"/>
        <v>64200</v>
      </c>
      <c r="AO15" s="109"/>
      <c r="AP15" s="109"/>
      <c r="AQ15" s="116"/>
      <c r="AR15" s="116"/>
      <c r="AS15" s="116"/>
      <c r="AT15" s="109"/>
      <c r="AU15" s="109"/>
      <c r="AV15" s="109"/>
      <c r="AW15" s="109"/>
      <c r="AX15" s="109">
        <f t="shared" si="4"/>
        <v>84000</v>
      </c>
      <c r="AY15" s="109">
        <f t="shared" si="5"/>
        <v>18300</v>
      </c>
      <c r="AZ15" s="118">
        <f>200*'人事費'!C14</f>
        <v>21000</v>
      </c>
      <c r="BA15" s="118">
        <f>100*'人事費'!C14</f>
        <v>10500</v>
      </c>
      <c r="BB15" s="118"/>
      <c r="BC15" s="118"/>
      <c r="BD15" s="117"/>
      <c r="BE15" s="107">
        <v>7000</v>
      </c>
      <c r="BF15" s="107"/>
      <c r="BG15" s="108"/>
      <c r="BH15" s="107">
        <v>29000</v>
      </c>
      <c r="BI15" s="107"/>
      <c r="BJ15" s="107"/>
      <c r="BK15" s="100">
        <v>322</v>
      </c>
    </row>
    <row r="16" spans="1:63" ht="19.5">
      <c r="A16" s="5"/>
      <c r="B16" s="5">
        <v>2</v>
      </c>
      <c r="C16" s="111">
        <f>'人事費'!B15</f>
        <v>27</v>
      </c>
      <c r="D16" s="111">
        <f>'人事費'!D15</f>
        <v>52</v>
      </c>
      <c r="E16" s="111">
        <f>'人事費'!E15</f>
        <v>0</v>
      </c>
      <c r="F16" s="111">
        <f>'人事費'!F15</f>
        <v>3</v>
      </c>
      <c r="G16" s="111">
        <f>'人事費'!G15</f>
        <v>1</v>
      </c>
      <c r="H16" s="111">
        <f>'人事費'!H15</f>
        <v>0</v>
      </c>
      <c r="I16" s="111">
        <f>'人事費'!I15</f>
        <v>0</v>
      </c>
      <c r="J16" s="111">
        <v>2</v>
      </c>
      <c r="K16" s="113">
        <f t="shared" si="6"/>
        <v>54</v>
      </c>
      <c r="L16" s="110">
        <v>31</v>
      </c>
      <c r="M16" s="207" t="s">
        <v>333</v>
      </c>
      <c r="N16" s="99">
        <f t="shared" si="3"/>
        <v>64629000</v>
      </c>
      <c r="O16" s="99">
        <f>'人事費'!M15</f>
        <v>60430712</v>
      </c>
      <c r="P16" s="114">
        <f>+C16*20*260</f>
        <v>140400</v>
      </c>
      <c r="Q16" s="114"/>
      <c r="R16" s="117"/>
      <c r="S16" s="117"/>
      <c r="T16" s="117"/>
      <c r="U16" s="117"/>
      <c r="V16" s="131"/>
      <c r="W16" s="128"/>
      <c r="X16" s="135">
        <v>52500</v>
      </c>
      <c r="Y16" s="186"/>
      <c r="Z16" s="186"/>
      <c r="AA16" s="123">
        <v>1685205</v>
      </c>
      <c r="AB16" s="123">
        <f t="shared" si="11"/>
        <v>32400</v>
      </c>
      <c r="AC16" s="123"/>
      <c r="AD16" s="109">
        <v>320600</v>
      </c>
      <c r="AE16" s="109"/>
      <c r="AF16" s="123">
        <f t="shared" si="10"/>
        <v>0</v>
      </c>
      <c r="AG16" s="123"/>
      <c r="AH16" s="123"/>
      <c r="AI16" s="123">
        <v>64650</v>
      </c>
      <c r="AJ16" s="109">
        <v>99600</v>
      </c>
      <c r="AK16" s="109">
        <f t="shared" si="7"/>
        <v>434400</v>
      </c>
      <c r="AL16" s="109">
        <f t="shared" si="8"/>
        <v>81000</v>
      </c>
      <c r="AM16" s="208">
        <v>573000</v>
      </c>
      <c r="AN16" s="109">
        <f t="shared" si="9"/>
        <v>76200</v>
      </c>
      <c r="AO16" s="109">
        <v>72000</v>
      </c>
      <c r="AP16" s="109">
        <v>6000</v>
      </c>
      <c r="AQ16" s="116"/>
      <c r="AR16" s="116"/>
      <c r="AS16" s="116"/>
      <c r="AT16" s="109"/>
      <c r="AU16" s="109"/>
      <c r="AV16" s="109"/>
      <c r="AW16" s="109">
        <v>10000</v>
      </c>
      <c r="AX16" s="109">
        <f t="shared" si="4"/>
        <v>186000</v>
      </c>
      <c r="AY16" s="109">
        <f t="shared" si="5"/>
        <v>36300</v>
      </c>
      <c r="AZ16" s="118">
        <f>200*'人事費'!C15</f>
        <v>106200</v>
      </c>
      <c r="BA16" s="118">
        <f>100*'人事費'!C15</f>
        <v>53100</v>
      </c>
      <c r="BB16" s="118">
        <v>36000</v>
      </c>
      <c r="BC16" s="118"/>
      <c r="BD16" s="117"/>
      <c r="BE16" s="107">
        <v>26000</v>
      </c>
      <c r="BF16" s="107"/>
      <c r="BG16" s="107"/>
      <c r="BH16" s="107">
        <v>106000</v>
      </c>
      <c r="BI16" s="107"/>
      <c r="BJ16" s="107"/>
      <c r="BK16" s="100">
        <v>733</v>
      </c>
    </row>
    <row r="17" spans="1:63" ht="19.5">
      <c r="A17" s="5"/>
      <c r="B17" s="5">
        <v>1</v>
      </c>
      <c r="C17" s="111">
        <f>'人事費'!B16</f>
        <v>7</v>
      </c>
      <c r="D17" s="111">
        <f>'人事費'!D16</f>
        <v>14</v>
      </c>
      <c r="E17" s="111">
        <f>'人事費'!E16</f>
        <v>0</v>
      </c>
      <c r="F17" s="111">
        <f>'人事費'!F16</f>
        <v>2</v>
      </c>
      <c r="G17" s="111">
        <f>'人事費'!G16</f>
        <v>0</v>
      </c>
      <c r="H17" s="111">
        <f>'人事費'!H16</f>
        <v>1</v>
      </c>
      <c r="I17" s="111">
        <f>'人事費'!I16</f>
        <v>0</v>
      </c>
      <c r="J17" s="111">
        <v>1</v>
      </c>
      <c r="K17" s="113">
        <f t="shared" si="6"/>
        <v>15</v>
      </c>
      <c r="L17" s="110">
        <v>11</v>
      </c>
      <c r="M17" s="46" t="s">
        <v>41</v>
      </c>
      <c r="N17" s="99">
        <f t="shared" si="3"/>
        <v>19826000</v>
      </c>
      <c r="O17" s="99">
        <f>'人事費'!M16</f>
        <v>17555195</v>
      </c>
      <c r="P17" s="114">
        <f aca="true" t="shared" si="12" ref="P17:P22">+C17*14*260</f>
        <v>25480</v>
      </c>
      <c r="Q17" s="114">
        <v>23500</v>
      </c>
      <c r="R17" s="117"/>
      <c r="S17" s="117"/>
      <c r="T17" s="117"/>
      <c r="U17" s="117"/>
      <c r="V17" s="131"/>
      <c r="W17" s="128"/>
      <c r="X17" s="135">
        <v>14000</v>
      </c>
      <c r="Y17" s="186">
        <v>600000</v>
      </c>
      <c r="Z17" s="186"/>
      <c r="AA17" s="123">
        <v>561735</v>
      </c>
      <c r="AB17" s="123">
        <f t="shared" si="11"/>
        <v>21600</v>
      </c>
      <c r="AC17" s="123"/>
      <c r="AD17" s="109">
        <v>216108</v>
      </c>
      <c r="AE17" s="109"/>
      <c r="AF17" s="123">
        <f t="shared" si="10"/>
        <v>0</v>
      </c>
      <c r="AG17" s="123"/>
      <c r="AH17" s="123"/>
      <c r="AI17" s="123"/>
      <c r="AJ17" s="109">
        <v>96000</v>
      </c>
      <c r="AK17" s="109">
        <f t="shared" si="7"/>
        <v>290400</v>
      </c>
      <c r="AL17" s="109">
        <f t="shared" si="8"/>
        <v>22500</v>
      </c>
      <c r="AM17" s="208">
        <v>195000</v>
      </c>
      <c r="AN17" s="109">
        <f t="shared" si="9"/>
        <v>64200</v>
      </c>
      <c r="AO17" s="109"/>
      <c r="AP17" s="109"/>
      <c r="AQ17" s="116"/>
      <c r="AR17" s="116"/>
      <c r="AS17" s="116"/>
      <c r="AT17" s="109"/>
      <c r="AU17" s="109"/>
      <c r="AV17" s="125">
        <v>6000</v>
      </c>
      <c r="AW17" s="109">
        <v>2000</v>
      </c>
      <c r="AX17" s="109">
        <f t="shared" si="4"/>
        <v>66000</v>
      </c>
      <c r="AY17" s="109">
        <f t="shared" si="5"/>
        <v>18300</v>
      </c>
      <c r="AZ17" s="118">
        <f>200*'人事費'!C16</f>
        <v>7400</v>
      </c>
      <c r="BA17" s="118">
        <f>100*'人事費'!C16</f>
        <v>3700</v>
      </c>
      <c r="BB17" s="118"/>
      <c r="BC17" s="118"/>
      <c r="BD17" s="117"/>
      <c r="BE17" s="107">
        <v>7000</v>
      </c>
      <c r="BF17" s="107"/>
      <c r="BG17" s="108"/>
      <c r="BH17" s="107">
        <v>29000</v>
      </c>
      <c r="BI17" s="107"/>
      <c r="BJ17" s="107"/>
      <c r="BK17" s="100">
        <v>882</v>
      </c>
    </row>
    <row r="18" spans="1:63" ht="19.5">
      <c r="A18" s="5"/>
      <c r="B18" s="5">
        <v>1</v>
      </c>
      <c r="C18" s="111">
        <f>'人事費'!B17</f>
        <v>17</v>
      </c>
      <c r="D18" s="111">
        <f>'人事費'!D17</f>
        <v>34</v>
      </c>
      <c r="E18" s="111">
        <f>'人事費'!E17</f>
        <v>0</v>
      </c>
      <c r="F18" s="111">
        <f>'人事費'!F17</f>
        <v>2</v>
      </c>
      <c r="G18" s="111">
        <f>'人事費'!G17</f>
        <v>0</v>
      </c>
      <c r="H18" s="111">
        <f>'人事費'!H17</f>
        <v>1</v>
      </c>
      <c r="I18" s="111">
        <f>'人事費'!I17</f>
        <v>0</v>
      </c>
      <c r="J18" s="111">
        <v>1</v>
      </c>
      <c r="K18" s="113">
        <f t="shared" si="6"/>
        <v>35</v>
      </c>
      <c r="L18" s="110">
        <v>6</v>
      </c>
      <c r="M18" s="46" t="s">
        <v>66</v>
      </c>
      <c r="N18" s="99">
        <f t="shared" si="3"/>
        <v>42679000</v>
      </c>
      <c r="O18" s="99">
        <f>'人事費'!M17</f>
        <v>38783067</v>
      </c>
      <c r="P18" s="114">
        <f t="shared" si="12"/>
        <v>61880</v>
      </c>
      <c r="Q18" s="114"/>
      <c r="R18" s="117"/>
      <c r="S18" s="117"/>
      <c r="T18" s="117"/>
      <c r="U18" s="117"/>
      <c r="V18" s="131"/>
      <c r="W18" s="128"/>
      <c r="X18" s="135">
        <v>38500</v>
      </c>
      <c r="Y18" s="186">
        <v>600000</v>
      </c>
      <c r="Z18" s="186"/>
      <c r="AA18" s="123">
        <v>561735</v>
      </c>
      <c r="AB18" s="123">
        <f t="shared" si="11"/>
        <v>21600</v>
      </c>
      <c r="AC18" s="123"/>
      <c r="AD18" s="109">
        <v>216108</v>
      </c>
      <c r="AE18" s="109"/>
      <c r="AF18" s="123">
        <f t="shared" si="10"/>
        <v>0</v>
      </c>
      <c r="AG18" s="123"/>
      <c r="AH18" s="123"/>
      <c r="AI18" s="123">
        <v>164250</v>
      </c>
      <c r="AJ18" s="109"/>
      <c r="AK18" s="109">
        <f t="shared" si="7"/>
        <v>362400</v>
      </c>
      <c r="AL18" s="109">
        <f t="shared" si="8"/>
        <v>52500</v>
      </c>
      <c r="AM18" s="208">
        <v>405000</v>
      </c>
      <c r="AN18" s="109">
        <f t="shared" si="9"/>
        <v>70200</v>
      </c>
      <c r="AO18" s="109">
        <v>30000</v>
      </c>
      <c r="AP18" s="109">
        <v>3000</v>
      </c>
      <c r="AQ18" s="116">
        <v>401381</v>
      </c>
      <c r="AR18" s="116">
        <v>57800</v>
      </c>
      <c r="AS18" s="116"/>
      <c r="AT18" s="109">
        <f>'車輛費用'!S6</f>
        <v>595692</v>
      </c>
      <c r="AU18" s="109"/>
      <c r="AV18" s="109"/>
      <c r="AW18" s="109"/>
      <c r="AX18" s="109">
        <f t="shared" si="4"/>
        <v>36000</v>
      </c>
      <c r="AY18" s="109">
        <f t="shared" si="5"/>
        <v>27300</v>
      </c>
      <c r="AZ18" s="118">
        <f>200*'人事費'!C17</f>
        <v>46000</v>
      </c>
      <c r="BA18" s="118">
        <f>100*'人事費'!C17</f>
        <v>23000</v>
      </c>
      <c r="BB18" s="118">
        <v>43000</v>
      </c>
      <c r="BC18" s="118"/>
      <c r="BD18" s="117"/>
      <c r="BE18" s="107">
        <v>16000</v>
      </c>
      <c r="BF18" s="107"/>
      <c r="BG18" s="107"/>
      <c r="BH18" s="107">
        <v>62000</v>
      </c>
      <c r="BI18" s="107"/>
      <c r="BJ18" s="107"/>
      <c r="BK18" s="100">
        <v>587</v>
      </c>
    </row>
    <row r="19" spans="1:63" ht="19.5">
      <c r="A19" s="5"/>
      <c r="B19" s="5">
        <v>3</v>
      </c>
      <c r="C19" s="111">
        <f>'人事費'!B18</f>
        <v>23</v>
      </c>
      <c r="D19" s="111">
        <f>'人事費'!D18</f>
        <v>44</v>
      </c>
      <c r="E19" s="111">
        <f>'人事費'!E18</f>
        <v>0</v>
      </c>
      <c r="F19" s="111">
        <f>'人事費'!F18</f>
        <v>4</v>
      </c>
      <c r="G19" s="111">
        <f>'人事費'!G18</f>
        <v>1</v>
      </c>
      <c r="H19" s="111">
        <f>'人事費'!H18</f>
        <v>0</v>
      </c>
      <c r="I19" s="111">
        <f>'人事費'!I18</f>
        <v>0</v>
      </c>
      <c r="J19" s="111">
        <v>0</v>
      </c>
      <c r="K19" s="113">
        <f t="shared" si="6"/>
        <v>44</v>
      </c>
      <c r="L19" s="110">
        <v>12</v>
      </c>
      <c r="M19" s="207" t="s">
        <v>334</v>
      </c>
      <c r="N19" s="99">
        <f t="shared" si="3"/>
        <v>58152000</v>
      </c>
      <c r="O19" s="99">
        <f>'人事費'!M18</f>
        <v>53488889</v>
      </c>
      <c r="P19" s="114">
        <f t="shared" si="12"/>
        <v>83720</v>
      </c>
      <c r="Q19" s="114"/>
      <c r="R19" s="117"/>
      <c r="S19" s="117"/>
      <c r="T19" s="117"/>
      <c r="U19" s="117"/>
      <c r="V19" s="131"/>
      <c r="W19" s="128"/>
      <c r="X19" s="135">
        <v>63000</v>
      </c>
      <c r="Y19" s="186">
        <v>1800000</v>
      </c>
      <c r="Z19" s="186"/>
      <c r="AA19" s="123">
        <v>561735</v>
      </c>
      <c r="AB19" s="123">
        <f t="shared" si="11"/>
        <v>43200</v>
      </c>
      <c r="AC19" s="123"/>
      <c r="AD19" s="109">
        <v>320600</v>
      </c>
      <c r="AE19" s="109"/>
      <c r="AF19" s="123">
        <f t="shared" si="10"/>
        <v>0</v>
      </c>
      <c r="AG19" s="123"/>
      <c r="AH19" s="123"/>
      <c r="AI19" s="123">
        <v>68250</v>
      </c>
      <c r="AJ19" s="109">
        <v>96000</v>
      </c>
      <c r="AK19" s="109">
        <f t="shared" si="7"/>
        <v>405600</v>
      </c>
      <c r="AL19" s="109">
        <f t="shared" si="8"/>
        <v>66000</v>
      </c>
      <c r="AM19" s="208">
        <v>513000</v>
      </c>
      <c r="AN19" s="109">
        <f t="shared" si="9"/>
        <v>73800</v>
      </c>
      <c r="AO19" s="109">
        <v>60000</v>
      </c>
      <c r="AP19" s="109">
        <v>6000</v>
      </c>
      <c r="AQ19" s="116"/>
      <c r="AR19" s="116"/>
      <c r="AS19" s="116"/>
      <c r="AT19" s="109"/>
      <c r="AU19" s="109"/>
      <c r="AV19" s="126">
        <v>20000</v>
      </c>
      <c r="AW19" s="109">
        <v>5000</v>
      </c>
      <c r="AX19" s="109">
        <f t="shared" si="4"/>
        <v>72000</v>
      </c>
      <c r="AY19" s="109">
        <f t="shared" si="5"/>
        <v>32700</v>
      </c>
      <c r="AZ19" s="118">
        <f>200*'人事費'!C18</f>
        <v>86800</v>
      </c>
      <c r="BA19" s="118">
        <f>100*'人事費'!C18</f>
        <v>43400</v>
      </c>
      <c r="BB19" s="118">
        <v>12000</v>
      </c>
      <c r="BC19" s="118">
        <v>80000</v>
      </c>
      <c r="BD19" s="117"/>
      <c r="BE19" s="107">
        <v>23000</v>
      </c>
      <c r="BF19" s="107">
        <v>36000</v>
      </c>
      <c r="BG19" s="108"/>
      <c r="BH19" s="107">
        <v>91000</v>
      </c>
      <c r="BI19" s="107"/>
      <c r="BJ19" s="107"/>
      <c r="BK19" s="100">
        <v>306</v>
      </c>
    </row>
    <row r="20" spans="1:63" ht="19.5">
      <c r="A20" s="5"/>
      <c r="B20" s="5">
        <v>1</v>
      </c>
      <c r="C20" s="111">
        <f>'人事費'!B19</f>
        <v>7</v>
      </c>
      <c r="D20" s="111">
        <f>'人事費'!D19</f>
        <v>14</v>
      </c>
      <c r="E20" s="111">
        <f>'人事費'!E19</f>
        <v>0</v>
      </c>
      <c r="F20" s="111">
        <f>'人事費'!F19</f>
        <v>2</v>
      </c>
      <c r="G20" s="111">
        <f>'人事費'!G19</f>
        <v>0</v>
      </c>
      <c r="H20" s="111">
        <f>'人事費'!H19</f>
        <v>1</v>
      </c>
      <c r="I20" s="111">
        <f>'人事費'!I19</f>
        <v>0</v>
      </c>
      <c r="J20" s="111">
        <v>1</v>
      </c>
      <c r="K20" s="113">
        <f t="shared" si="6"/>
        <v>15</v>
      </c>
      <c r="L20" s="110">
        <v>12</v>
      </c>
      <c r="M20" s="207" t="s">
        <v>331</v>
      </c>
      <c r="N20" s="99">
        <f t="shared" si="3"/>
        <v>19622000</v>
      </c>
      <c r="O20" s="99">
        <f>'人事費'!M19</f>
        <v>17269157</v>
      </c>
      <c r="P20" s="114">
        <f t="shared" si="12"/>
        <v>25480</v>
      </c>
      <c r="Q20" s="114"/>
      <c r="R20" s="117"/>
      <c r="S20" s="117"/>
      <c r="T20" s="117"/>
      <c r="U20" s="117"/>
      <c r="V20" s="131">
        <v>164250</v>
      </c>
      <c r="W20" s="128"/>
      <c r="X20" s="135">
        <v>10500</v>
      </c>
      <c r="Y20" s="186">
        <v>600000</v>
      </c>
      <c r="Z20" s="186"/>
      <c r="AA20" s="123">
        <v>561735</v>
      </c>
      <c r="AB20" s="123">
        <f t="shared" si="11"/>
        <v>21600</v>
      </c>
      <c r="AC20" s="123"/>
      <c r="AD20" s="109">
        <v>216108</v>
      </c>
      <c r="AE20" s="109"/>
      <c r="AF20" s="123">
        <f t="shared" si="10"/>
        <v>0</v>
      </c>
      <c r="AG20" s="123"/>
      <c r="AH20" s="123"/>
      <c r="AI20" s="123"/>
      <c r="AJ20" s="109"/>
      <c r="AK20" s="109">
        <f t="shared" si="7"/>
        <v>290400</v>
      </c>
      <c r="AL20" s="109">
        <f t="shared" si="8"/>
        <v>22500</v>
      </c>
      <c r="AM20" s="208">
        <v>195000</v>
      </c>
      <c r="AN20" s="109">
        <f t="shared" si="9"/>
        <v>64200</v>
      </c>
      <c r="AO20" s="109"/>
      <c r="AP20" s="109"/>
      <c r="AQ20" s="116"/>
      <c r="AR20" s="116"/>
      <c r="AS20" s="116"/>
      <c r="AT20" s="109"/>
      <c r="AU20" s="109"/>
      <c r="AV20" s="109"/>
      <c r="AW20" s="109"/>
      <c r="AX20" s="109">
        <f t="shared" si="4"/>
        <v>72000</v>
      </c>
      <c r="AY20" s="109">
        <f t="shared" si="5"/>
        <v>18300</v>
      </c>
      <c r="AZ20" s="118">
        <f>200*'人事費'!C19</f>
        <v>17400</v>
      </c>
      <c r="BA20" s="118">
        <f>100*'人事費'!C19</f>
        <v>8700</v>
      </c>
      <c r="BB20" s="118"/>
      <c r="BC20" s="118"/>
      <c r="BD20" s="117"/>
      <c r="BE20" s="107">
        <v>7000</v>
      </c>
      <c r="BF20" s="107">
        <v>28000</v>
      </c>
      <c r="BG20" s="107"/>
      <c r="BH20" s="107">
        <v>29000</v>
      </c>
      <c r="BI20" s="107"/>
      <c r="BJ20" s="107"/>
      <c r="BK20" s="100">
        <v>670</v>
      </c>
    </row>
    <row r="21" spans="1:63" ht="19.5">
      <c r="A21" s="5"/>
      <c r="B21" s="5"/>
      <c r="C21" s="111">
        <f>'人事費'!B20</f>
        <v>6</v>
      </c>
      <c r="D21" s="111">
        <f>'人事費'!D20</f>
        <v>13</v>
      </c>
      <c r="E21" s="111">
        <f>'人事費'!E20</f>
        <v>0</v>
      </c>
      <c r="F21" s="111">
        <f>'人事費'!F20</f>
        <v>0</v>
      </c>
      <c r="G21" s="111">
        <f>'人事費'!G20</f>
        <v>0</v>
      </c>
      <c r="H21" s="111">
        <f>'人事費'!H20</f>
        <v>0</v>
      </c>
      <c r="I21" s="111">
        <f>'人事費'!I20</f>
        <v>0</v>
      </c>
      <c r="J21" s="111">
        <v>2</v>
      </c>
      <c r="K21" s="113">
        <f t="shared" si="6"/>
        <v>15</v>
      </c>
      <c r="L21" s="110">
        <v>12</v>
      </c>
      <c r="M21" s="207" t="s">
        <v>332</v>
      </c>
      <c r="N21" s="99">
        <f t="shared" si="3"/>
        <v>19302000</v>
      </c>
      <c r="O21" s="99">
        <f>'人事費'!M20</f>
        <v>18371021</v>
      </c>
      <c r="P21" s="114">
        <f t="shared" si="12"/>
        <v>21840</v>
      </c>
      <c r="Q21" s="114"/>
      <c r="R21" s="117"/>
      <c r="S21" s="117"/>
      <c r="T21" s="117"/>
      <c r="U21" s="117"/>
      <c r="V21" s="131"/>
      <c r="W21" s="128"/>
      <c r="X21" s="135">
        <v>21000</v>
      </c>
      <c r="Y21" s="186"/>
      <c r="Z21" s="186"/>
      <c r="AA21" s="123"/>
      <c r="AB21" s="123">
        <f t="shared" si="11"/>
        <v>0</v>
      </c>
      <c r="AC21" s="123"/>
      <c r="AD21" s="109"/>
      <c r="AE21" s="109"/>
      <c r="AF21" s="123">
        <f t="shared" si="10"/>
        <v>0</v>
      </c>
      <c r="AG21" s="123"/>
      <c r="AH21" s="123"/>
      <c r="AI21" s="123">
        <v>61000</v>
      </c>
      <c r="AJ21" s="109">
        <v>103250</v>
      </c>
      <c r="AK21" s="109">
        <f t="shared" si="7"/>
        <v>283200</v>
      </c>
      <c r="AL21" s="109">
        <f t="shared" si="8"/>
        <v>22500</v>
      </c>
      <c r="AM21" s="208">
        <v>171000</v>
      </c>
      <c r="AN21" s="109">
        <f t="shared" si="9"/>
        <v>63600</v>
      </c>
      <c r="AO21" s="109"/>
      <c r="AP21" s="109"/>
      <c r="AQ21" s="116"/>
      <c r="AR21" s="116"/>
      <c r="AS21" s="116"/>
      <c r="AT21" s="109"/>
      <c r="AU21" s="109"/>
      <c r="AV21" s="109"/>
      <c r="AW21" s="109"/>
      <c r="AX21" s="109">
        <f t="shared" si="4"/>
        <v>72000</v>
      </c>
      <c r="AY21" s="109">
        <f t="shared" si="5"/>
        <v>17400</v>
      </c>
      <c r="AZ21" s="118">
        <f>200*'人事費'!C20</f>
        <v>15400</v>
      </c>
      <c r="BA21" s="118">
        <f>100*'人事費'!C20</f>
        <v>7700</v>
      </c>
      <c r="BB21" s="118"/>
      <c r="BC21" s="118"/>
      <c r="BD21" s="117"/>
      <c r="BE21" s="107">
        <v>7000</v>
      </c>
      <c r="BF21" s="107">
        <v>35000</v>
      </c>
      <c r="BG21" s="108"/>
      <c r="BH21" s="107">
        <v>29000</v>
      </c>
      <c r="BI21" s="107"/>
      <c r="BJ21" s="107"/>
      <c r="BK21" s="100">
        <v>89</v>
      </c>
    </row>
    <row r="22" spans="1:63" ht="19.5">
      <c r="A22" s="5"/>
      <c r="B22" s="5">
        <v>1</v>
      </c>
      <c r="C22" s="111">
        <f>'人事費'!B21</f>
        <v>16</v>
      </c>
      <c r="D22" s="111">
        <f>'人事費'!D21</f>
        <v>30</v>
      </c>
      <c r="E22" s="111">
        <f>'人事費'!E21</f>
        <v>0</v>
      </c>
      <c r="F22" s="111">
        <f>'人事費'!F21</f>
        <v>2</v>
      </c>
      <c r="G22" s="111">
        <f>'人事費'!G21</f>
        <v>0</v>
      </c>
      <c r="H22" s="111">
        <f>'人事費'!H21</f>
        <v>1</v>
      </c>
      <c r="I22" s="111">
        <f>'人事費'!I21</f>
        <v>0</v>
      </c>
      <c r="J22" s="111">
        <v>1</v>
      </c>
      <c r="K22" s="113">
        <f t="shared" si="6"/>
        <v>31</v>
      </c>
      <c r="L22" s="110">
        <v>25</v>
      </c>
      <c r="M22" s="46" t="s">
        <v>67</v>
      </c>
      <c r="N22" s="99">
        <f t="shared" si="3"/>
        <v>39667000</v>
      </c>
      <c r="O22" s="99">
        <f>'人事費'!M21</f>
        <v>36660074</v>
      </c>
      <c r="P22" s="114">
        <f t="shared" si="12"/>
        <v>58240</v>
      </c>
      <c r="Q22" s="114"/>
      <c r="R22" s="117"/>
      <c r="S22" s="117"/>
      <c r="T22" s="117"/>
      <c r="U22" s="117"/>
      <c r="V22" s="131"/>
      <c r="W22" s="128"/>
      <c r="X22" s="135">
        <v>42000</v>
      </c>
      <c r="Y22" s="186">
        <v>600000</v>
      </c>
      <c r="Z22" s="186"/>
      <c r="AA22" s="123">
        <v>561735</v>
      </c>
      <c r="AB22" s="123">
        <f t="shared" si="11"/>
        <v>21600</v>
      </c>
      <c r="AC22" s="123"/>
      <c r="AD22" s="109">
        <v>216108</v>
      </c>
      <c r="AE22" s="109"/>
      <c r="AF22" s="123">
        <f t="shared" si="10"/>
        <v>0</v>
      </c>
      <c r="AG22" s="123"/>
      <c r="AH22" s="123"/>
      <c r="AI22" s="123">
        <v>68250</v>
      </c>
      <c r="AJ22" s="109">
        <v>96000</v>
      </c>
      <c r="AK22" s="109">
        <f t="shared" si="7"/>
        <v>355200</v>
      </c>
      <c r="AL22" s="109">
        <f t="shared" si="8"/>
        <v>46500</v>
      </c>
      <c r="AM22" s="208">
        <v>387000</v>
      </c>
      <c r="AN22" s="109">
        <f t="shared" si="9"/>
        <v>69600</v>
      </c>
      <c r="AO22" s="109">
        <v>30000</v>
      </c>
      <c r="AP22" s="109">
        <v>3000</v>
      </c>
      <c r="AQ22" s="116"/>
      <c r="AR22" s="116"/>
      <c r="AS22" s="116"/>
      <c r="AT22" s="109"/>
      <c r="AU22" s="109"/>
      <c r="AV22" s="125">
        <v>100000</v>
      </c>
      <c r="AW22" s="109"/>
      <c r="AX22" s="109">
        <f t="shared" si="4"/>
        <v>150000</v>
      </c>
      <c r="AY22" s="109">
        <f t="shared" si="5"/>
        <v>26400</v>
      </c>
      <c r="AZ22" s="118">
        <f>200*'人事費'!C21</f>
        <v>52400</v>
      </c>
      <c r="BA22" s="118">
        <f>100*'人事費'!C21</f>
        <v>26200</v>
      </c>
      <c r="BB22" s="118">
        <v>12000</v>
      </c>
      <c r="BC22" s="118"/>
      <c r="BD22" s="117"/>
      <c r="BE22" s="107">
        <v>17000</v>
      </c>
      <c r="BF22" s="107"/>
      <c r="BG22" s="107"/>
      <c r="BH22" s="107">
        <v>67000</v>
      </c>
      <c r="BI22" s="107"/>
      <c r="BJ22" s="107"/>
      <c r="BK22" s="100">
        <v>693</v>
      </c>
    </row>
    <row r="23" spans="1:63" s="6" customFormat="1" ht="19.5">
      <c r="A23" s="5">
        <v>1</v>
      </c>
      <c r="B23" s="5">
        <v>1</v>
      </c>
      <c r="C23" s="111">
        <f>'人事費'!B22</f>
        <v>42</v>
      </c>
      <c r="D23" s="111">
        <f>'人事費'!D22</f>
        <v>82</v>
      </c>
      <c r="E23" s="111">
        <f>'人事費'!E22</f>
        <v>0</v>
      </c>
      <c r="F23" s="111">
        <f>'人事費'!F22</f>
        <v>2</v>
      </c>
      <c r="G23" s="111">
        <f>'人事費'!G22</f>
        <v>0</v>
      </c>
      <c r="H23" s="111">
        <f>'人事費'!H22</f>
        <v>1</v>
      </c>
      <c r="I23" s="111">
        <f>'人事費'!I22</f>
        <v>0</v>
      </c>
      <c r="J23" s="111">
        <v>1</v>
      </c>
      <c r="K23" s="113">
        <f t="shared" si="6"/>
        <v>83</v>
      </c>
      <c r="L23" s="110">
        <v>53</v>
      </c>
      <c r="M23" s="207" t="s">
        <v>335</v>
      </c>
      <c r="N23" s="99">
        <f t="shared" si="3"/>
        <v>97519000</v>
      </c>
      <c r="O23" s="99">
        <f>'人事費'!M22</f>
        <v>91913823</v>
      </c>
      <c r="P23" s="114">
        <f>+C23*20*260</f>
        <v>218400</v>
      </c>
      <c r="Q23" s="114"/>
      <c r="R23" s="116">
        <v>336960</v>
      </c>
      <c r="S23" s="116">
        <v>72000</v>
      </c>
      <c r="T23" s="116">
        <v>61680</v>
      </c>
      <c r="U23" s="116">
        <v>126000</v>
      </c>
      <c r="V23" s="131"/>
      <c r="W23" s="128"/>
      <c r="X23" s="135">
        <v>70000</v>
      </c>
      <c r="Y23" s="123"/>
      <c r="Z23" s="123"/>
      <c r="AA23" s="123">
        <v>1123470</v>
      </c>
      <c r="AB23" s="123">
        <f t="shared" si="11"/>
        <v>21600</v>
      </c>
      <c r="AC23" s="123"/>
      <c r="AD23" s="109">
        <v>216108</v>
      </c>
      <c r="AE23" s="109"/>
      <c r="AF23" s="123">
        <f t="shared" si="10"/>
        <v>0</v>
      </c>
      <c r="AG23" s="123"/>
      <c r="AH23" s="123"/>
      <c r="AI23" s="123">
        <v>164250</v>
      </c>
      <c r="AJ23" s="117"/>
      <c r="AK23" s="109">
        <f t="shared" si="7"/>
        <v>662400</v>
      </c>
      <c r="AL23" s="109">
        <f t="shared" si="8"/>
        <v>124500</v>
      </c>
      <c r="AM23" s="208">
        <v>783000</v>
      </c>
      <c r="AN23" s="109">
        <f t="shared" si="9"/>
        <v>85200</v>
      </c>
      <c r="AO23" s="109">
        <v>60000</v>
      </c>
      <c r="AP23" s="109">
        <v>6000</v>
      </c>
      <c r="AQ23" s="116"/>
      <c r="AR23" s="116"/>
      <c r="AS23" s="116">
        <v>45000</v>
      </c>
      <c r="AT23" s="109"/>
      <c r="AU23" s="109"/>
      <c r="AV23" s="125">
        <v>500000</v>
      </c>
      <c r="AW23" s="109">
        <v>6000</v>
      </c>
      <c r="AX23" s="109">
        <f t="shared" si="4"/>
        <v>318000</v>
      </c>
      <c r="AY23" s="109">
        <f t="shared" si="5"/>
        <v>49800</v>
      </c>
      <c r="AZ23" s="118">
        <f>200*'人事費'!C22</f>
        <v>162800</v>
      </c>
      <c r="BA23" s="118">
        <f>100*'人事費'!C22</f>
        <v>81400</v>
      </c>
      <c r="BB23" s="118">
        <v>108000</v>
      </c>
      <c r="BC23" s="118"/>
      <c r="BD23" s="116">
        <v>16200</v>
      </c>
      <c r="BE23" s="108">
        <v>37000</v>
      </c>
      <c r="BF23" s="108"/>
      <c r="BG23" s="108"/>
      <c r="BH23" s="107">
        <v>149000</v>
      </c>
      <c r="BI23" s="107"/>
      <c r="BJ23" s="107"/>
      <c r="BK23" s="190">
        <v>409</v>
      </c>
    </row>
    <row r="24" spans="1:63" ht="19.5">
      <c r="A24" s="5"/>
      <c r="B24" s="5">
        <v>3</v>
      </c>
      <c r="C24" s="111">
        <f>'人事費'!B23</f>
        <v>32</v>
      </c>
      <c r="D24" s="111">
        <f>'人事費'!D23</f>
        <v>59</v>
      </c>
      <c r="E24" s="111">
        <f>'人事費'!E23</f>
        <v>0</v>
      </c>
      <c r="F24" s="111">
        <f>'人事費'!F23</f>
        <v>3</v>
      </c>
      <c r="G24" s="111">
        <f>'人事費'!G23</f>
        <v>1</v>
      </c>
      <c r="H24" s="111">
        <f>'人事費'!H23</f>
        <v>0</v>
      </c>
      <c r="I24" s="111">
        <f>'人事費'!I23</f>
        <v>0</v>
      </c>
      <c r="J24" s="111">
        <v>2</v>
      </c>
      <c r="K24" s="113">
        <f t="shared" si="6"/>
        <v>61</v>
      </c>
      <c r="L24" s="110">
        <v>25</v>
      </c>
      <c r="M24" s="207" t="s">
        <v>336</v>
      </c>
      <c r="N24" s="99">
        <f t="shared" si="3"/>
        <v>75809000</v>
      </c>
      <c r="O24" s="99">
        <f>'人事費'!M23</f>
        <v>71271786</v>
      </c>
      <c r="P24" s="114">
        <f>+C24*20*260</f>
        <v>166400</v>
      </c>
      <c r="Q24" s="114"/>
      <c r="R24" s="117"/>
      <c r="S24" s="117"/>
      <c r="T24" s="117"/>
      <c r="U24" s="117"/>
      <c r="V24" s="131"/>
      <c r="W24" s="128"/>
      <c r="X24" s="135">
        <v>70000</v>
      </c>
      <c r="Y24" s="186"/>
      <c r="Z24" s="186"/>
      <c r="AA24" s="123">
        <v>1685205</v>
      </c>
      <c r="AB24" s="123">
        <f t="shared" si="11"/>
        <v>32400</v>
      </c>
      <c r="AC24" s="123"/>
      <c r="AD24" s="109">
        <v>320600</v>
      </c>
      <c r="AE24" s="109"/>
      <c r="AF24" s="123">
        <f t="shared" si="10"/>
        <v>0</v>
      </c>
      <c r="AG24" s="123"/>
      <c r="AH24" s="123"/>
      <c r="AI24" s="123">
        <v>164250</v>
      </c>
      <c r="AJ24" s="109"/>
      <c r="AK24" s="109">
        <f t="shared" si="7"/>
        <v>470400</v>
      </c>
      <c r="AL24" s="109">
        <f t="shared" si="8"/>
        <v>91500</v>
      </c>
      <c r="AM24" s="208">
        <v>643000</v>
      </c>
      <c r="AN24" s="109">
        <f t="shared" si="9"/>
        <v>79200</v>
      </c>
      <c r="AO24" s="109">
        <v>60000</v>
      </c>
      <c r="AP24" s="109">
        <v>6000</v>
      </c>
      <c r="AQ24" s="116"/>
      <c r="AR24" s="116"/>
      <c r="AS24" s="116"/>
      <c r="AT24" s="109"/>
      <c r="AU24" s="109"/>
      <c r="AV24" s="125"/>
      <c r="AW24" s="109">
        <v>20000</v>
      </c>
      <c r="AX24" s="109">
        <f t="shared" si="4"/>
        <v>150000</v>
      </c>
      <c r="AY24" s="109">
        <f t="shared" si="5"/>
        <v>40800</v>
      </c>
      <c r="AZ24" s="118">
        <f>200*'人事費'!C23</f>
        <v>145600</v>
      </c>
      <c r="BA24" s="118">
        <f>100*'人事費'!C23</f>
        <v>72800</v>
      </c>
      <c r="BB24" s="118">
        <v>22000</v>
      </c>
      <c r="BC24" s="118"/>
      <c r="BD24" s="117"/>
      <c r="BE24" s="107">
        <v>32000</v>
      </c>
      <c r="BF24" s="107">
        <v>135000</v>
      </c>
      <c r="BG24" s="107"/>
      <c r="BH24" s="107">
        <v>130000</v>
      </c>
      <c r="BI24" s="107"/>
      <c r="BJ24" s="107"/>
      <c r="BK24" s="100">
        <v>59</v>
      </c>
    </row>
    <row r="25" spans="1:63" s="6" customFormat="1" ht="19.5">
      <c r="A25" s="5"/>
      <c r="B25" s="5">
        <v>1</v>
      </c>
      <c r="C25" s="111">
        <f>'人事費'!B24</f>
        <v>7</v>
      </c>
      <c r="D25" s="111">
        <f>'人事費'!D24</f>
        <v>14</v>
      </c>
      <c r="E25" s="111">
        <f>'人事費'!E24</f>
        <v>0</v>
      </c>
      <c r="F25" s="111">
        <f>'人事費'!F24</f>
        <v>2</v>
      </c>
      <c r="G25" s="111">
        <f>'人事費'!G24</f>
        <v>0</v>
      </c>
      <c r="H25" s="111">
        <f>'人事費'!H24</f>
        <v>1</v>
      </c>
      <c r="I25" s="111">
        <f>'人事費'!I24</f>
        <v>0</v>
      </c>
      <c r="J25" s="111">
        <v>0</v>
      </c>
      <c r="K25" s="113">
        <f t="shared" si="6"/>
        <v>14</v>
      </c>
      <c r="L25" s="110">
        <v>19</v>
      </c>
      <c r="M25" s="46" t="s">
        <v>69</v>
      </c>
      <c r="N25" s="99">
        <f t="shared" si="3"/>
        <v>21165000</v>
      </c>
      <c r="O25" s="99">
        <f>'人事費'!M24</f>
        <v>17973873</v>
      </c>
      <c r="P25" s="114">
        <f aca="true" t="shared" si="13" ref="P25:P56">+C25*14*260</f>
        <v>25480</v>
      </c>
      <c r="Q25" s="114">
        <v>23500</v>
      </c>
      <c r="R25" s="117"/>
      <c r="S25" s="117"/>
      <c r="T25" s="117"/>
      <c r="U25" s="117"/>
      <c r="V25" s="131"/>
      <c r="W25" s="128"/>
      <c r="X25" s="135">
        <v>21000</v>
      </c>
      <c r="Y25" s="186">
        <v>600000</v>
      </c>
      <c r="Z25" s="186">
        <v>561735</v>
      </c>
      <c r="AA25" s="123"/>
      <c r="AB25" s="123">
        <f t="shared" si="11"/>
        <v>21600</v>
      </c>
      <c r="AC25" s="123">
        <v>216107</v>
      </c>
      <c r="AD25" s="109"/>
      <c r="AE25" s="109"/>
      <c r="AF25" s="123">
        <f t="shared" si="10"/>
        <v>0</v>
      </c>
      <c r="AG25" s="123"/>
      <c r="AH25" s="123"/>
      <c r="AI25" s="123">
        <v>68250</v>
      </c>
      <c r="AJ25" s="109">
        <v>96000</v>
      </c>
      <c r="AK25" s="109">
        <f t="shared" si="7"/>
        <v>290400</v>
      </c>
      <c r="AL25" s="109">
        <f t="shared" si="8"/>
        <v>21000</v>
      </c>
      <c r="AM25" s="208">
        <v>195000</v>
      </c>
      <c r="AN25" s="109">
        <f t="shared" si="9"/>
        <v>64200</v>
      </c>
      <c r="AO25" s="109">
        <v>30000</v>
      </c>
      <c r="AP25" s="109">
        <v>3000</v>
      </c>
      <c r="AQ25" s="116"/>
      <c r="AR25" s="116"/>
      <c r="AS25" s="116"/>
      <c r="AT25" s="109">
        <f>'車輛費用'!S7</f>
        <v>609555</v>
      </c>
      <c r="AU25" s="109"/>
      <c r="AV25" s="109">
        <v>15000</v>
      </c>
      <c r="AW25" s="109"/>
      <c r="AX25" s="109">
        <f t="shared" si="4"/>
        <v>114000</v>
      </c>
      <c r="AY25" s="109">
        <f t="shared" si="5"/>
        <v>18300</v>
      </c>
      <c r="AZ25" s="118">
        <f>200*'人事費'!C24</f>
        <v>18200</v>
      </c>
      <c r="BA25" s="118">
        <f>100*'人事費'!C24</f>
        <v>9100</v>
      </c>
      <c r="BB25" s="118"/>
      <c r="BC25" s="118">
        <v>80000</v>
      </c>
      <c r="BD25" s="117"/>
      <c r="BE25" s="107">
        <v>7000</v>
      </c>
      <c r="BF25" s="107">
        <v>24000</v>
      </c>
      <c r="BG25" s="108"/>
      <c r="BH25" s="107">
        <v>29000</v>
      </c>
      <c r="BI25" s="107">
        <v>29000</v>
      </c>
      <c r="BJ25" s="107"/>
      <c r="BK25" s="100">
        <v>700</v>
      </c>
    </row>
    <row r="26" spans="1:63" ht="19.5">
      <c r="A26" s="5"/>
      <c r="B26" s="5">
        <v>1</v>
      </c>
      <c r="C26" s="111">
        <f>'人事費'!B25</f>
        <v>14</v>
      </c>
      <c r="D26" s="111">
        <f>'人事費'!D25</f>
        <v>31</v>
      </c>
      <c r="E26" s="111">
        <f>'人事費'!E25</f>
        <v>0</v>
      </c>
      <c r="F26" s="111">
        <f>'人事費'!F25</f>
        <v>1</v>
      </c>
      <c r="G26" s="111">
        <f>'人事費'!G25</f>
        <v>0</v>
      </c>
      <c r="H26" s="111">
        <f>'人事費'!H25</f>
        <v>1</v>
      </c>
      <c r="I26" s="111">
        <f>'人事費'!I25</f>
        <v>0</v>
      </c>
      <c r="J26" s="111">
        <v>0</v>
      </c>
      <c r="K26" s="113">
        <f t="shared" si="6"/>
        <v>31</v>
      </c>
      <c r="L26" s="110">
        <v>24</v>
      </c>
      <c r="M26" s="207" t="s">
        <v>337</v>
      </c>
      <c r="N26" s="99">
        <f t="shared" si="3"/>
        <v>40407000</v>
      </c>
      <c r="O26" s="99">
        <f>'人事費'!M25</f>
        <v>37967962</v>
      </c>
      <c r="P26" s="114">
        <f t="shared" si="13"/>
        <v>50960</v>
      </c>
      <c r="Q26" s="114"/>
      <c r="R26" s="117"/>
      <c r="S26" s="117"/>
      <c r="T26" s="117"/>
      <c r="U26" s="117"/>
      <c r="V26" s="210" t="s">
        <v>346</v>
      </c>
      <c r="W26" s="128"/>
      <c r="X26" s="135">
        <v>42000</v>
      </c>
      <c r="Y26" s="186"/>
      <c r="Z26" s="186">
        <v>561735</v>
      </c>
      <c r="AA26" s="123"/>
      <c r="AB26" s="123">
        <f t="shared" si="11"/>
        <v>10800</v>
      </c>
      <c r="AC26" s="123">
        <v>216107</v>
      </c>
      <c r="AD26" s="109"/>
      <c r="AE26" s="109"/>
      <c r="AF26" s="123">
        <f t="shared" si="10"/>
        <v>0</v>
      </c>
      <c r="AG26" s="123"/>
      <c r="AH26" s="123"/>
      <c r="AI26" s="209">
        <v>164250</v>
      </c>
      <c r="AJ26" s="109"/>
      <c r="AK26" s="109">
        <f t="shared" si="7"/>
        <v>340800</v>
      </c>
      <c r="AL26" s="109">
        <f t="shared" si="8"/>
        <v>46500</v>
      </c>
      <c r="AM26" s="208">
        <v>351000</v>
      </c>
      <c r="AN26" s="109">
        <f t="shared" si="9"/>
        <v>68400</v>
      </c>
      <c r="AO26" s="109">
        <v>60000</v>
      </c>
      <c r="AP26" s="109">
        <v>6000</v>
      </c>
      <c r="AQ26" s="116"/>
      <c r="AR26" s="116"/>
      <c r="AS26" s="116"/>
      <c r="AT26" s="109">
        <f>'車輛費用'!S8</f>
        <v>18160</v>
      </c>
      <c r="AU26" s="109"/>
      <c r="AV26" s="125">
        <v>50000</v>
      </c>
      <c r="AW26" s="109"/>
      <c r="AX26" s="109">
        <f t="shared" si="4"/>
        <v>144000</v>
      </c>
      <c r="AY26" s="109">
        <f t="shared" si="5"/>
        <v>24600</v>
      </c>
      <c r="AZ26" s="118">
        <f>200*'人事費'!C25</f>
        <v>56400</v>
      </c>
      <c r="BA26" s="118">
        <f>100*'人事費'!C25</f>
        <v>28200</v>
      </c>
      <c r="BB26" s="118">
        <v>12000</v>
      </c>
      <c r="BC26" s="118">
        <v>60000</v>
      </c>
      <c r="BD26" s="117"/>
      <c r="BE26" s="107">
        <v>16000</v>
      </c>
      <c r="BF26" s="107">
        <v>15000</v>
      </c>
      <c r="BG26" s="107"/>
      <c r="BH26" s="107">
        <v>62000</v>
      </c>
      <c r="BI26" s="107">
        <v>34000</v>
      </c>
      <c r="BJ26" s="107"/>
      <c r="BK26" s="100">
        <v>126</v>
      </c>
    </row>
    <row r="27" spans="1:63" ht="19.5">
      <c r="A27" s="5"/>
      <c r="B27" s="5">
        <v>1</v>
      </c>
      <c r="C27" s="111">
        <f>'人事費'!B26</f>
        <v>7</v>
      </c>
      <c r="D27" s="111">
        <f>'人事費'!D26</f>
        <v>15</v>
      </c>
      <c r="E27" s="111">
        <f>'人事費'!E26</f>
        <v>0</v>
      </c>
      <c r="F27" s="111">
        <f>'人事費'!F26</f>
        <v>1</v>
      </c>
      <c r="G27" s="111">
        <f>'人事費'!G26</f>
        <v>0</v>
      </c>
      <c r="H27" s="111">
        <f>'人事費'!H26</f>
        <v>1</v>
      </c>
      <c r="I27" s="111">
        <f>'人事費'!I26</f>
        <v>0</v>
      </c>
      <c r="J27" s="111">
        <v>2</v>
      </c>
      <c r="K27" s="113">
        <f t="shared" si="6"/>
        <v>17</v>
      </c>
      <c r="L27" s="110">
        <v>10</v>
      </c>
      <c r="M27" s="207" t="s">
        <v>338</v>
      </c>
      <c r="N27" s="99">
        <f t="shared" si="3"/>
        <v>22137000</v>
      </c>
      <c r="O27" s="99">
        <f>'人事費'!M26</f>
        <v>20358309</v>
      </c>
      <c r="P27" s="114">
        <f t="shared" si="13"/>
        <v>25480</v>
      </c>
      <c r="Q27" s="114"/>
      <c r="R27" s="117"/>
      <c r="S27" s="117"/>
      <c r="T27" s="117"/>
      <c r="U27" s="117"/>
      <c r="V27" s="210"/>
      <c r="W27" s="128"/>
      <c r="X27" s="135">
        <v>24500</v>
      </c>
      <c r="Y27" s="186"/>
      <c r="Z27" s="186">
        <v>561735</v>
      </c>
      <c r="AA27" s="123"/>
      <c r="AB27" s="123">
        <f t="shared" si="11"/>
        <v>10800</v>
      </c>
      <c r="AC27" s="123">
        <v>216107</v>
      </c>
      <c r="AD27" s="109"/>
      <c r="AE27" s="109"/>
      <c r="AF27" s="123">
        <f t="shared" si="10"/>
        <v>0</v>
      </c>
      <c r="AG27" s="123"/>
      <c r="AH27" s="123"/>
      <c r="AI27" s="123">
        <v>74250</v>
      </c>
      <c r="AJ27" s="109">
        <v>90000</v>
      </c>
      <c r="AK27" s="109">
        <f t="shared" si="7"/>
        <v>290400</v>
      </c>
      <c r="AL27" s="109">
        <f t="shared" si="8"/>
        <v>25500</v>
      </c>
      <c r="AM27" s="208">
        <v>195000</v>
      </c>
      <c r="AN27" s="109">
        <f t="shared" si="9"/>
        <v>64200</v>
      </c>
      <c r="AO27" s="109">
        <v>30000</v>
      </c>
      <c r="AP27" s="109">
        <v>3000</v>
      </c>
      <c r="AQ27" s="116"/>
      <c r="AR27" s="116"/>
      <c r="AS27" s="116"/>
      <c r="AT27" s="109"/>
      <c r="AU27" s="109"/>
      <c r="AV27" s="125">
        <v>10000</v>
      </c>
      <c r="AW27" s="109"/>
      <c r="AX27" s="109">
        <f t="shared" si="4"/>
        <v>60000</v>
      </c>
      <c r="AY27" s="109">
        <f t="shared" si="5"/>
        <v>18300</v>
      </c>
      <c r="AZ27" s="118">
        <f>200*'人事費'!C26</f>
        <v>15200</v>
      </c>
      <c r="BA27" s="118">
        <f>100*'人事費'!C26</f>
        <v>7600</v>
      </c>
      <c r="BB27" s="118"/>
      <c r="BC27" s="118"/>
      <c r="BD27" s="117"/>
      <c r="BE27" s="107">
        <v>7000</v>
      </c>
      <c r="BF27" s="107"/>
      <c r="BG27" s="108"/>
      <c r="BH27" s="107">
        <v>29000</v>
      </c>
      <c r="BI27" s="107"/>
      <c r="BJ27" s="107">
        <v>20000</v>
      </c>
      <c r="BK27" s="100">
        <v>619</v>
      </c>
    </row>
    <row r="28" spans="1:63" ht="19.5">
      <c r="A28" s="5"/>
      <c r="B28" s="5">
        <v>3</v>
      </c>
      <c r="C28" s="111">
        <f>'人事費'!B27</f>
        <v>15</v>
      </c>
      <c r="D28" s="111">
        <f>'人事費'!D27</f>
        <v>28</v>
      </c>
      <c r="E28" s="111">
        <f>'人事費'!E27</f>
        <v>0</v>
      </c>
      <c r="F28" s="111">
        <f>'人事費'!F27</f>
        <v>3</v>
      </c>
      <c r="G28" s="111">
        <f>'人事費'!G27</f>
        <v>1</v>
      </c>
      <c r="H28" s="111">
        <f>'人事費'!H27</f>
        <v>0</v>
      </c>
      <c r="I28" s="111">
        <f>'人事費'!I27</f>
        <v>0</v>
      </c>
      <c r="J28" s="111">
        <v>1</v>
      </c>
      <c r="K28" s="113">
        <f t="shared" si="6"/>
        <v>29</v>
      </c>
      <c r="L28" s="110">
        <v>29</v>
      </c>
      <c r="M28" s="46" t="s">
        <v>22</v>
      </c>
      <c r="N28" s="99">
        <f t="shared" si="3"/>
        <v>38970000</v>
      </c>
      <c r="O28" s="99">
        <f>'人事費'!M27</f>
        <v>35271932</v>
      </c>
      <c r="P28" s="114">
        <f t="shared" si="13"/>
        <v>54600</v>
      </c>
      <c r="Q28" s="114"/>
      <c r="R28" s="117"/>
      <c r="S28" s="117"/>
      <c r="T28" s="117"/>
      <c r="U28" s="117"/>
      <c r="V28" s="131"/>
      <c r="W28" s="128"/>
      <c r="X28" s="135">
        <v>38500</v>
      </c>
      <c r="Y28" s="186">
        <v>1200000</v>
      </c>
      <c r="Z28" s="186">
        <v>561735</v>
      </c>
      <c r="AA28" s="123">
        <v>0</v>
      </c>
      <c r="AB28" s="123">
        <f t="shared" si="11"/>
        <v>32400</v>
      </c>
      <c r="AC28" s="123">
        <v>320600</v>
      </c>
      <c r="AD28" s="109"/>
      <c r="AE28" s="109"/>
      <c r="AF28" s="123">
        <f t="shared" si="10"/>
        <v>0</v>
      </c>
      <c r="AG28" s="123"/>
      <c r="AH28" s="123"/>
      <c r="AI28" s="123">
        <v>68250</v>
      </c>
      <c r="AJ28" s="109">
        <v>96000</v>
      </c>
      <c r="AK28" s="109">
        <f t="shared" si="7"/>
        <v>348000</v>
      </c>
      <c r="AL28" s="109">
        <f t="shared" si="8"/>
        <v>43500</v>
      </c>
      <c r="AM28" s="208">
        <v>387000</v>
      </c>
      <c r="AN28" s="109">
        <f t="shared" si="9"/>
        <v>69000</v>
      </c>
      <c r="AO28" s="109">
        <v>60000</v>
      </c>
      <c r="AP28" s="109">
        <v>6000</v>
      </c>
      <c r="AQ28" s="116"/>
      <c r="AR28" s="116"/>
      <c r="AS28" s="116"/>
      <c r="AT28" s="109"/>
      <c r="AU28" s="109"/>
      <c r="AV28" s="125">
        <v>50000</v>
      </c>
      <c r="AW28" s="109"/>
      <c r="AX28" s="109">
        <f t="shared" si="4"/>
        <v>174000</v>
      </c>
      <c r="AY28" s="109">
        <f t="shared" si="5"/>
        <v>25500</v>
      </c>
      <c r="AZ28" s="118">
        <f>200*'人事費'!C27</f>
        <v>47200</v>
      </c>
      <c r="BA28" s="118">
        <f>100*'人事費'!C27</f>
        <v>23600</v>
      </c>
      <c r="BB28" s="118">
        <v>12000</v>
      </c>
      <c r="BC28" s="118"/>
      <c r="BD28" s="117"/>
      <c r="BE28" s="107">
        <v>14000</v>
      </c>
      <c r="BF28" s="107">
        <v>8000</v>
      </c>
      <c r="BG28" s="107"/>
      <c r="BH28" s="107">
        <v>58000</v>
      </c>
      <c r="BI28" s="107"/>
      <c r="BJ28" s="107"/>
      <c r="BK28" s="100">
        <v>183</v>
      </c>
    </row>
    <row r="29" spans="1:63" ht="19.5">
      <c r="A29" s="5"/>
      <c r="B29" s="5">
        <v>2</v>
      </c>
      <c r="C29" s="111">
        <f>'人事費'!B28</f>
        <v>20</v>
      </c>
      <c r="D29" s="111">
        <f>'人事費'!D28</f>
        <v>37</v>
      </c>
      <c r="E29" s="111">
        <f>'人事費'!E28</f>
        <v>0</v>
      </c>
      <c r="F29" s="111">
        <f>'人事費'!F28</f>
        <v>2</v>
      </c>
      <c r="G29" s="111">
        <f>'人事費'!G28</f>
        <v>0</v>
      </c>
      <c r="H29" s="111">
        <f>'人事費'!H28</f>
        <v>1</v>
      </c>
      <c r="I29" s="111">
        <f>'人事費'!I28</f>
        <v>0</v>
      </c>
      <c r="J29" s="111">
        <v>2</v>
      </c>
      <c r="K29" s="113">
        <f t="shared" si="6"/>
        <v>39</v>
      </c>
      <c r="L29" s="110">
        <v>23</v>
      </c>
      <c r="M29" s="207" t="s">
        <v>339</v>
      </c>
      <c r="N29" s="99">
        <f t="shared" si="3"/>
        <v>47493000</v>
      </c>
      <c r="O29" s="99">
        <f>'人事費'!M28</f>
        <v>44290121</v>
      </c>
      <c r="P29" s="114">
        <f t="shared" si="13"/>
        <v>72800</v>
      </c>
      <c r="Q29" s="114"/>
      <c r="R29" s="117"/>
      <c r="S29" s="117"/>
      <c r="T29" s="117"/>
      <c r="U29" s="117"/>
      <c r="V29" s="131"/>
      <c r="W29" s="128"/>
      <c r="X29" s="135">
        <v>52500</v>
      </c>
      <c r="Y29" s="189">
        <v>600000</v>
      </c>
      <c r="Z29" s="186">
        <v>561735</v>
      </c>
      <c r="AA29" s="123"/>
      <c r="AB29" s="123">
        <f t="shared" si="11"/>
        <v>21600</v>
      </c>
      <c r="AC29" s="123">
        <v>216107</v>
      </c>
      <c r="AD29" s="109"/>
      <c r="AE29" s="109"/>
      <c r="AF29" s="123">
        <f t="shared" si="10"/>
        <v>0</v>
      </c>
      <c r="AG29" s="123"/>
      <c r="AH29" s="123"/>
      <c r="AI29" s="123">
        <v>88650</v>
      </c>
      <c r="AJ29" s="109">
        <v>75600</v>
      </c>
      <c r="AK29" s="109">
        <f t="shared" si="7"/>
        <v>384000</v>
      </c>
      <c r="AL29" s="109">
        <f t="shared" si="8"/>
        <v>58500</v>
      </c>
      <c r="AM29" s="208">
        <v>459000</v>
      </c>
      <c r="AN29" s="109">
        <f t="shared" si="9"/>
        <v>72000</v>
      </c>
      <c r="AO29" s="109">
        <v>60000</v>
      </c>
      <c r="AP29" s="109">
        <v>6000</v>
      </c>
      <c r="AQ29" s="116"/>
      <c r="AR29" s="116"/>
      <c r="AS29" s="116"/>
      <c r="AT29" s="109"/>
      <c r="AU29" s="109"/>
      <c r="AV29" s="125">
        <v>36000</v>
      </c>
      <c r="AW29" s="109">
        <v>4500</v>
      </c>
      <c r="AX29" s="109">
        <f t="shared" si="4"/>
        <v>138000</v>
      </c>
      <c r="AY29" s="109">
        <f t="shared" si="5"/>
        <v>30000</v>
      </c>
      <c r="AZ29" s="118">
        <f>200*'人事費'!C28</f>
        <v>68400</v>
      </c>
      <c r="BA29" s="118">
        <f>100*'人事費'!C28</f>
        <v>34200</v>
      </c>
      <c r="BB29" s="118">
        <v>22000</v>
      </c>
      <c r="BC29" s="118"/>
      <c r="BD29" s="117"/>
      <c r="BE29" s="107">
        <v>20000</v>
      </c>
      <c r="BF29" s="107">
        <v>39000</v>
      </c>
      <c r="BG29" s="108"/>
      <c r="BH29" s="107">
        <v>82000</v>
      </c>
      <c r="BI29" s="107"/>
      <c r="BJ29" s="107"/>
      <c r="BK29" s="100">
        <v>287</v>
      </c>
    </row>
    <row r="30" spans="1:63" ht="19.5">
      <c r="A30" s="5"/>
      <c r="B30" s="5"/>
      <c r="C30" s="111">
        <f>'人事費'!B29</f>
        <v>6</v>
      </c>
      <c r="D30" s="111">
        <f>'人事費'!D29</f>
        <v>13</v>
      </c>
      <c r="E30" s="111">
        <f>'人事費'!E29</f>
        <v>0</v>
      </c>
      <c r="F30" s="111">
        <f>'人事費'!F29</f>
        <v>0</v>
      </c>
      <c r="G30" s="111">
        <f>'人事費'!G29</f>
        <v>0</v>
      </c>
      <c r="H30" s="111">
        <f>'人事費'!H29</f>
        <v>0</v>
      </c>
      <c r="I30" s="111">
        <f>'人事費'!I29</f>
        <v>0</v>
      </c>
      <c r="J30" s="111">
        <v>2</v>
      </c>
      <c r="K30" s="113">
        <f t="shared" si="6"/>
        <v>15</v>
      </c>
      <c r="L30" s="110">
        <v>9</v>
      </c>
      <c r="M30" s="46" t="s">
        <v>73</v>
      </c>
      <c r="N30" s="99">
        <f t="shared" si="3"/>
        <v>18510000</v>
      </c>
      <c r="O30" s="99">
        <f>'人事費'!M29</f>
        <v>17023823</v>
      </c>
      <c r="P30" s="114">
        <f t="shared" si="13"/>
        <v>21840</v>
      </c>
      <c r="Q30" s="114">
        <v>23500</v>
      </c>
      <c r="R30" s="117"/>
      <c r="S30" s="117"/>
      <c r="T30" s="117"/>
      <c r="U30" s="117"/>
      <c r="V30" s="131"/>
      <c r="W30" s="128"/>
      <c r="X30" s="135">
        <v>17500</v>
      </c>
      <c r="Y30" s="186"/>
      <c r="Z30" s="186"/>
      <c r="AA30" s="123"/>
      <c r="AB30" s="123">
        <f t="shared" si="11"/>
        <v>0</v>
      </c>
      <c r="AC30" s="123"/>
      <c r="AD30" s="109"/>
      <c r="AE30" s="109"/>
      <c r="AF30" s="123">
        <f t="shared" si="10"/>
        <v>0</v>
      </c>
      <c r="AG30" s="123"/>
      <c r="AH30" s="123"/>
      <c r="AI30" s="123">
        <v>68250</v>
      </c>
      <c r="AJ30" s="109">
        <v>96000</v>
      </c>
      <c r="AK30" s="109">
        <f t="shared" si="7"/>
        <v>283200</v>
      </c>
      <c r="AL30" s="109">
        <f t="shared" si="8"/>
        <v>22500</v>
      </c>
      <c r="AM30" s="208">
        <v>171000</v>
      </c>
      <c r="AN30" s="109">
        <f t="shared" si="9"/>
        <v>63600</v>
      </c>
      <c r="AO30" s="109"/>
      <c r="AP30" s="109"/>
      <c r="AQ30" s="116"/>
      <c r="AR30" s="116"/>
      <c r="AS30" s="116"/>
      <c r="AT30" s="109">
        <f>'車輛費用'!S9</f>
        <v>599345</v>
      </c>
      <c r="AU30" s="109"/>
      <c r="AV30" s="109"/>
      <c r="AW30" s="109"/>
      <c r="AX30" s="109">
        <f t="shared" si="4"/>
        <v>54000</v>
      </c>
      <c r="AY30" s="109">
        <f t="shared" si="5"/>
        <v>17400</v>
      </c>
      <c r="AZ30" s="118">
        <f>200*'人事費'!C29</f>
        <v>8000</v>
      </c>
      <c r="BA30" s="118">
        <f>100*'人事費'!C29</f>
        <v>4000</v>
      </c>
      <c r="BB30" s="118"/>
      <c r="BC30" s="118"/>
      <c r="BD30" s="117"/>
      <c r="BE30" s="107">
        <v>7000</v>
      </c>
      <c r="BF30" s="107"/>
      <c r="BG30" s="107"/>
      <c r="BH30" s="107">
        <v>29000</v>
      </c>
      <c r="BI30" s="107"/>
      <c r="BJ30" s="107"/>
      <c r="BK30" s="100">
        <v>42</v>
      </c>
    </row>
    <row r="31" spans="1:63" ht="19.5">
      <c r="A31" s="5"/>
      <c r="B31" s="5">
        <v>1</v>
      </c>
      <c r="C31" s="111">
        <f>'人事費'!B30</f>
        <v>9</v>
      </c>
      <c r="D31" s="111">
        <f>'人事費'!D30</f>
        <v>18</v>
      </c>
      <c r="E31" s="111">
        <f>'人事費'!E30</f>
        <v>0</v>
      </c>
      <c r="F31" s="111">
        <f>'人事費'!F30</f>
        <v>1</v>
      </c>
      <c r="G31" s="111">
        <f>'人事費'!G30</f>
        <v>0</v>
      </c>
      <c r="H31" s="111">
        <f>'人事費'!H30</f>
        <v>1</v>
      </c>
      <c r="I31" s="111">
        <f>'人事費'!I30</f>
        <v>0</v>
      </c>
      <c r="J31" s="111">
        <v>0</v>
      </c>
      <c r="K31" s="113">
        <f t="shared" si="6"/>
        <v>18</v>
      </c>
      <c r="L31" s="110">
        <v>8</v>
      </c>
      <c r="M31" s="46" t="s">
        <v>74</v>
      </c>
      <c r="N31" s="99">
        <f t="shared" si="3"/>
        <v>24187000</v>
      </c>
      <c r="O31" s="99">
        <f>'人事費'!M30</f>
        <v>21988992</v>
      </c>
      <c r="P31" s="114">
        <f t="shared" si="13"/>
        <v>32760</v>
      </c>
      <c r="Q31" s="114">
        <v>23500</v>
      </c>
      <c r="R31" s="117"/>
      <c r="S31" s="117"/>
      <c r="T31" s="117"/>
      <c r="U31" s="117"/>
      <c r="V31" s="131"/>
      <c r="W31" s="128"/>
      <c r="X31" s="135">
        <v>24500</v>
      </c>
      <c r="Y31" s="186"/>
      <c r="Z31" s="186">
        <v>561735</v>
      </c>
      <c r="AA31" s="123"/>
      <c r="AB31" s="123">
        <f t="shared" si="11"/>
        <v>10800</v>
      </c>
      <c r="AC31" s="123">
        <v>216107</v>
      </c>
      <c r="AD31" s="109"/>
      <c r="AE31" s="109"/>
      <c r="AF31" s="123">
        <f t="shared" si="10"/>
        <v>0</v>
      </c>
      <c r="AG31" s="123"/>
      <c r="AH31" s="123"/>
      <c r="AI31" s="123">
        <v>68250</v>
      </c>
      <c r="AJ31" s="109">
        <v>96000</v>
      </c>
      <c r="AK31" s="109">
        <f t="shared" si="7"/>
        <v>304800</v>
      </c>
      <c r="AL31" s="109">
        <f t="shared" si="8"/>
        <v>27000</v>
      </c>
      <c r="AM31" s="208">
        <v>243000</v>
      </c>
      <c r="AN31" s="109">
        <f t="shared" si="9"/>
        <v>65400</v>
      </c>
      <c r="AO31" s="109">
        <v>60000</v>
      </c>
      <c r="AP31" s="109">
        <v>6000</v>
      </c>
      <c r="AQ31" s="116"/>
      <c r="AR31" s="116"/>
      <c r="AS31" s="116"/>
      <c r="AT31" s="109"/>
      <c r="AU31" s="109"/>
      <c r="AV31" s="125">
        <v>120000</v>
      </c>
      <c r="AW31" s="109"/>
      <c r="AX31" s="109">
        <f t="shared" si="4"/>
        <v>48000</v>
      </c>
      <c r="AY31" s="109">
        <f t="shared" si="5"/>
        <v>20100</v>
      </c>
      <c r="AZ31" s="118">
        <f>200*'人事費'!C30</f>
        <v>26400</v>
      </c>
      <c r="BA31" s="118">
        <f>100*'人事費'!C30</f>
        <v>13200</v>
      </c>
      <c r="BB31" s="118">
        <v>21500</v>
      </c>
      <c r="BC31" s="118">
        <v>80000</v>
      </c>
      <c r="BD31" s="117"/>
      <c r="BE31" s="107">
        <v>8000</v>
      </c>
      <c r="BF31" s="107"/>
      <c r="BG31" s="108"/>
      <c r="BH31" s="107">
        <v>34000</v>
      </c>
      <c r="BI31" s="107">
        <v>86000</v>
      </c>
      <c r="BJ31" s="107"/>
      <c r="BK31" s="100">
        <v>956</v>
      </c>
    </row>
    <row r="32" spans="1:63" ht="19.5">
      <c r="A32" s="5"/>
      <c r="B32" s="5"/>
      <c r="C32" s="111">
        <f>'人事費'!B31</f>
        <v>6</v>
      </c>
      <c r="D32" s="111">
        <f>'人事費'!D31</f>
        <v>13</v>
      </c>
      <c r="E32" s="111">
        <f>'人事費'!E31</f>
        <v>0</v>
      </c>
      <c r="F32" s="111">
        <f>'人事費'!F31</f>
        <v>0</v>
      </c>
      <c r="G32" s="111">
        <f>'人事費'!G31</f>
        <v>0</v>
      </c>
      <c r="H32" s="111">
        <f>'人事費'!H31</f>
        <v>0</v>
      </c>
      <c r="I32" s="111">
        <f>'人事費'!I31</f>
        <v>0</v>
      </c>
      <c r="J32" s="111">
        <v>1</v>
      </c>
      <c r="K32" s="113">
        <f t="shared" si="6"/>
        <v>14</v>
      </c>
      <c r="L32" s="110">
        <v>5</v>
      </c>
      <c r="M32" s="46" t="s">
        <v>75</v>
      </c>
      <c r="N32" s="99">
        <f t="shared" si="3"/>
        <v>17752000</v>
      </c>
      <c r="O32" s="99">
        <f>'人事費'!M31</f>
        <v>16870555</v>
      </c>
      <c r="P32" s="114">
        <f t="shared" si="13"/>
        <v>21840</v>
      </c>
      <c r="Q32" s="114">
        <v>23500</v>
      </c>
      <c r="R32" s="117"/>
      <c r="S32" s="117"/>
      <c r="T32" s="117"/>
      <c r="U32" s="117"/>
      <c r="V32" s="131"/>
      <c r="W32" s="128"/>
      <c r="X32" s="135">
        <v>17500</v>
      </c>
      <c r="Y32" s="186"/>
      <c r="Z32" s="186"/>
      <c r="AA32" s="123"/>
      <c r="AB32" s="123">
        <f t="shared" si="11"/>
        <v>0</v>
      </c>
      <c r="AC32" s="123"/>
      <c r="AD32" s="109"/>
      <c r="AE32" s="109"/>
      <c r="AF32" s="123">
        <f t="shared" si="10"/>
        <v>0</v>
      </c>
      <c r="AG32" s="123"/>
      <c r="AH32" s="123"/>
      <c r="AI32" s="123">
        <v>68250</v>
      </c>
      <c r="AJ32" s="109">
        <v>96000</v>
      </c>
      <c r="AK32" s="109">
        <f t="shared" si="7"/>
        <v>283200</v>
      </c>
      <c r="AL32" s="109">
        <f t="shared" si="8"/>
        <v>21000</v>
      </c>
      <c r="AM32" s="208">
        <v>171000</v>
      </c>
      <c r="AN32" s="109">
        <f t="shared" si="9"/>
        <v>63600</v>
      </c>
      <c r="AO32" s="109"/>
      <c r="AP32" s="109"/>
      <c r="AQ32" s="116"/>
      <c r="AR32" s="116"/>
      <c r="AS32" s="116"/>
      <c r="AT32" s="109"/>
      <c r="AU32" s="109"/>
      <c r="AV32" s="125"/>
      <c r="AW32" s="109"/>
      <c r="AX32" s="109">
        <f t="shared" si="4"/>
        <v>30000</v>
      </c>
      <c r="AY32" s="109">
        <f t="shared" si="5"/>
        <v>17400</v>
      </c>
      <c r="AZ32" s="118">
        <f>200*'人事費'!C31</f>
        <v>20800</v>
      </c>
      <c r="BA32" s="118">
        <f>100*'人事費'!C31</f>
        <v>10400</v>
      </c>
      <c r="BB32" s="118"/>
      <c r="BC32" s="118"/>
      <c r="BD32" s="117"/>
      <c r="BE32" s="107">
        <v>7000</v>
      </c>
      <c r="BF32" s="107"/>
      <c r="BG32" s="107"/>
      <c r="BH32" s="107">
        <v>29000</v>
      </c>
      <c r="BI32" s="107"/>
      <c r="BJ32" s="107"/>
      <c r="BK32" s="100">
        <v>955</v>
      </c>
    </row>
    <row r="33" spans="1:63" ht="19.5">
      <c r="A33" s="5"/>
      <c r="B33" s="5">
        <v>1</v>
      </c>
      <c r="C33" s="111">
        <f>'人事費'!B32</f>
        <v>7</v>
      </c>
      <c r="D33" s="111">
        <f>'人事費'!D32</f>
        <v>14</v>
      </c>
      <c r="E33" s="111">
        <f>'人事費'!E32</f>
        <v>0</v>
      </c>
      <c r="F33" s="111">
        <f>'人事費'!F32</f>
        <v>2</v>
      </c>
      <c r="G33" s="111">
        <f>'人事費'!G32</f>
        <v>0</v>
      </c>
      <c r="H33" s="111">
        <f>'人事費'!H32</f>
        <v>1</v>
      </c>
      <c r="I33" s="111">
        <f>'人事費'!I32</f>
        <v>0</v>
      </c>
      <c r="J33" s="111">
        <v>0</v>
      </c>
      <c r="K33" s="113">
        <f t="shared" si="6"/>
        <v>14</v>
      </c>
      <c r="L33" s="110">
        <v>8</v>
      </c>
      <c r="M33" s="46" t="s">
        <v>23</v>
      </c>
      <c r="N33" s="99">
        <f t="shared" si="3"/>
        <v>19217000</v>
      </c>
      <c r="O33" s="99">
        <f>'人事費'!M32</f>
        <v>16798549</v>
      </c>
      <c r="P33" s="114">
        <f t="shared" si="13"/>
        <v>25480</v>
      </c>
      <c r="Q33" s="114">
        <v>23500</v>
      </c>
      <c r="R33" s="117"/>
      <c r="S33" s="117"/>
      <c r="T33" s="117"/>
      <c r="U33" s="117"/>
      <c r="V33" s="131"/>
      <c r="W33" s="128"/>
      <c r="X33" s="135">
        <v>17500</v>
      </c>
      <c r="Y33" s="186">
        <v>600000</v>
      </c>
      <c r="Z33" s="186">
        <v>561735</v>
      </c>
      <c r="AA33" s="123"/>
      <c r="AB33" s="123">
        <f t="shared" si="11"/>
        <v>21600</v>
      </c>
      <c r="AC33" s="123">
        <v>216107</v>
      </c>
      <c r="AD33" s="109"/>
      <c r="AE33" s="109"/>
      <c r="AF33" s="123">
        <f t="shared" si="10"/>
        <v>0</v>
      </c>
      <c r="AG33" s="123"/>
      <c r="AH33" s="123"/>
      <c r="AI33" s="123">
        <v>68250</v>
      </c>
      <c r="AJ33" s="109">
        <v>96000</v>
      </c>
      <c r="AK33" s="109">
        <f t="shared" si="7"/>
        <v>290400</v>
      </c>
      <c r="AL33" s="109">
        <f t="shared" si="8"/>
        <v>21000</v>
      </c>
      <c r="AM33" s="208">
        <v>195000</v>
      </c>
      <c r="AN33" s="109">
        <f t="shared" si="9"/>
        <v>64200</v>
      </c>
      <c r="AO33" s="109"/>
      <c r="AP33" s="109"/>
      <c r="AQ33" s="116"/>
      <c r="AR33" s="116"/>
      <c r="AS33" s="116"/>
      <c r="AT33" s="109"/>
      <c r="AU33" s="109"/>
      <c r="AV33" s="125">
        <v>10000</v>
      </c>
      <c r="AW33" s="109"/>
      <c r="AX33" s="109">
        <f t="shared" si="4"/>
        <v>48000</v>
      </c>
      <c r="AY33" s="109">
        <f t="shared" si="5"/>
        <v>18300</v>
      </c>
      <c r="AZ33" s="118">
        <f>200*'人事費'!C32</f>
        <v>16800</v>
      </c>
      <c r="BA33" s="118">
        <f>100*'人事費'!C32</f>
        <v>8400</v>
      </c>
      <c r="BB33" s="118"/>
      <c r="BC33" s="118">
        <v>80000</v>
      </c>
      <c r="BD33" s="117"/>
      <c r="BE33" s="107">
        <v>7000</v>
      </c>
      <c r="BF33" s="107"/>
      <c r="BG33" s="108"/>
      <c r="BH33" s="107">
        <v>29000</v>
      </c>
      <c r="BI33" s="107"/>
      <c r="BJ33" s="107"/>
      <c r="BK33" s="100">
        <v>179</v>
      </c>
    </row>
    <row r="34" spans="1:63" ht="19.5">
      <c r="A34" s="5"/>
      <c r="B34" s="5">
        <v>1</v>
      </c>
      <c r="C34" s="111">
        <f>'人事費'!B33</f>
        <v>9</v>
      </c>
      <c r="D34" s="111">
        <f>'人事費'!D33</f>
        <v>17</v>
      </c>
      <c r="E34" s="111">
        <f>'人事費'!E33</f>
        <v>0</v>
      </c>
      <c r="F34" s="111">
        <f>'人事費'!F33</f>
        <v>2</v>
      </c>
      <c r="G34" s="111">
        <f>'人事費'!G33</f>
        <v>0</v>
      </c>
      <c r="H34" s="111">
        <f>'人事費'!H33</f>
        <v>1</v>
      </c>
      <c r="I34" s="111">
        <f>'人事費'!I33</f>
        <v>0</v>
      </c>
      <c r="J34" s="111">
        <v>0</v>
      </c>
      <c r="K34" s="113">
        <f t="shared" si="6"/>
        <v>17</v>
      </c>
      <c r="L34" s="110">
        <v>7</v>
      </c>
      <c r="M34" s="46" t="s">
        <v>76</v>
      </c>
      <c r="N34" s="99">
        <f t="shared" si="3"/>
        <v>25512000</v>
      </c>
      <c r="O34" s="99">
        <f>'人事費'!M33</f>
        <v>22958216</v>
      </c>
      <c r="P34" s="114">
        <f t="shared" si="13"/>
        <v>32760</v>
      </c>
      <c r="Q34" s="114">
        <v>23500</v>
      </c>
      <c r="R34" s="117"/>
      <c r="S34" s="117"/>
      <c r="T34" s="117"/>
      <c r="U34" s="117"/>
      <c r="V34" s="131"/>
      <c r="W34" s="128"/>
      <c r="X34" s="135">
        <v>28000</v>
      </c>
      <c r="Y34" s="186">
        <v>600000</v>
      </c>
      <c r="Z34" s="186">
        <v>561735</v>
      </c>
      <c r="AA34" s="123"/>
      <c r="AB34" s="123">
        <f t="shared" si="11"/>
        <v>21600</v>
      </c>
      <c r="AC34" s="123">
        <v>216107</v>
      </c>
      <c r="AD34" s="109"/>
      <c r="AE34" s="109"/>
      <c r="AF34" s="123">
        <f t="shared" si="10"/>
        <v>0</v>
      </c>
      <c r="AG34" s="123"/>
      <c r="AH34" s="123"/>
      <c r="AI34" s="123">
        <v>164250</v>
      </c>
      <c r="AJ34" s="109"/>
      <c r="AK34" s="109">
        <f t="shared" si="7"/>
        <v>304800</v>
      </c>
      <c r="AL34" s="109">
        <f t="shared" si="8"/>
        <v>25500</v>
      </c>
      <c r="AM34" s="208">
        <v>243000</v>
      </c>
      <c r="AN34" s="109">
        <f t="shared" si="9"/>
        <v>65400</v>
      </c>
      <c r="AO34" s="109">
        <v>30000</v>
      </c>
      <c r="AP34" s="109">
        <v>3000</v>
      </c>
      <c r="AQ34" s="116"/>
      <c r="AR34" s="116"/>
      <c r="AS34" s="116"/>
      <c r="AT34" s="109"/>
      <c r="AU34" s="109"/>
      <c r="AV34" s="109"/>
      <c r="AW34" s="109"/>
      <c r="AX34" s="109">
        <f t="shared" si="4"/>
        <v>42000</v>
      </c>
      <c r="AY34" s="109">
        <f t="shared" si="5"/>
        <v>20100</v>
      </c>
      <c r="AZ34" s="118">
        <f>200*'人事費'!C33</f>
        <v>26600</v>
      </c>
      <c r="BA34" s="118">
        <f>100*'人事費'!C33</f>
        <v>13300</v>
      </c>
      <c r="BB34" s="118">
        <v>10000</v>
      </c>
      <c r="BC34" s="118">
        <v>80000</v>
      </c>
      <c r="BD34" s="117"/>
      <c r="BE34" s="107">
        <v>8000</v>
      </c>
      <c r="BF34" s="107"/>
      <c r="BG34" s="107"/>
      <c r="BH34" s="107">
        <v>34000</v>
      </c>
      <c r="BI34" s="107"/>
      <c r="BJ34" s="107"/>
      <c r="BK34" s="100">
        <v>132</v>
      </c>
    </row>
    <row r="35" spans="1:63" ht="19.5">
      <c r="A35" s="5"/>
      <c r="B35" s="5"/>
      <c r="C35" s="111">
        <f>'人事費'!B34</f>
        <v>6</v>
      </c>
      <c r="D35" s="111">
        <f>'人事費'!D34</f>
        <v>13</v>
      </c>
      <c r="E35" s="111">
        <f>'人事費'!E34</f>
        <v>0</v>
      </c>
      <c r="F35" s="111">
        <f>'人事費'!F34</f>
        <v>0</v>
      </c>
      <c r="G35" s="111">
        <f>'人事費'!G34</f>
        <v>0</v>
      </c>
      <c r="H35" s="111">
        <f>'人事費'!H34</f>
        <v>0</v>
      </c>
      <c r="I35" s="111">
        <f>'人事費'!I34</f>
        <v>0</v>
      </c>
      <c r="J35" s="111">
        <v>1</v>
      </c>
      <c r="K35" s="113">
        <f t="shared" si="6"/>
        <v>14</v>
      </c>
      <c r="L35" s="110">
        <v>6</v>
      </c>
      <c r="M35" s="46" t="s">
        <v>77</v>
      </c>
      <c r="N35" s="99">
        <f t="shared" si="3"/>
        <v>16755000</v>
      </c>
      <c r="O35" s="99">
        <f>'人事費'!M34</f>
        <v>15297997</v>
      </c>
      <c r="P35" s="114">
        <f t="shared" si="13"/>
        <v>21840</v>
      </c>
      <c r="Q35" s="114">
        <v>23500</v>
      </c>
      <c r="R35" s="117"/>
      <c r="S35" s="117"/>
      <c r="T35" s="117"/>
      <c r="U35" s="117"/>
      <c r="V35" s="131"/>
      <c r="W35" s="128"/>
      <c r="X35" s="135">
        <v>17500</v>
      </c>
      <c r="Y35" s="186"/>
      <c r="Z35" s="186"/>
      <c r="AA35" s="123"/>
      <c r="AB35" s="123">
        <f t="shared" si="11"/>
        <v>0</v>
      </c>
      <c r="AC35" s="123"/>
      <c r="AD35" s="109"/>
      <c r="AE35" s="109"/>
      <c r="AF35" s="123">
        <f t="shared" si="10"/>
        <v>0</v>
      </c>
      <c r="AG35" s="123"/>
      <c r="AH35" s="123"/>
      <c r="AI35" s="123">
        <v>128250</v>
      </c>
      <c r="AJ35" s="109">
        <v>36000</v>
      </c>
      <c r="AK35" s="109">
        <f t="shared" si="7"/>
        <v>283200</v>
      </c>
      <c r="AL35" s="109">
        <f t="shared" si="8"/>
        <v>21000</v>
      </c>
      <c r="AM35" s="208">
        <v>171000</v>
      </c>
      <c r="AN35" s="109">
        <f t="shared" si="9"/>
        <v>63600</v>
      </c>
      <c r="AO35" s="109"/>
      <c r="AP35" s="109"/>
      <c r="AQ35" s="116"/>
      <c r="AR35" s="116"/>
      <c r="AS35" s="116"/>
      <c r="AT35" s="109">
        <f>'車輛費用'!S10</f>
        <v>592055</v>
      </c>
      <c r="AU35" s="109"/>
      <c r="AV35" s="125"/>
      <c r="AW35" s="109"/>
      <c r="AX35" s="109">
        <f t="shared" si="4"/>
        <v>36000</v>
      </c>
      <c r="AY35" s="109">
        <f t="shared" si="5"/>
        <v>17400</v>
      </c>
      <c r="AZ35" s="118">
        <f>200*'人事費'!C34</f>
        <v>6000</v>
      </c>
      <c r="BA35" s="118">
        <f>100*'人事費'!C34</f>
        <v>3000</v>
      </c>
      <c r="BB35" s="118"/>
      <c r="BC35" s="118"/>
      <c r="BD35" s="117"/>
      <c r="BE35" s="107">
        <v>7000</v>
      </c>
      <c r="BF35" s="107"/>
      <c r="BG35" s="108"/>
      <c r="BH35" s="107">
        <v>29000</v>
      </c>
      <c r="BI35" s="107"/>
      <c r="BJ35" s="107"/>
      <c r="BK35" s="100">
        <v>658</v>
      </c>
    </row>
    <row r="36" spans="1:63" ht="19.5">
      <c r="A36" s="5"/>
      <c r="B36" s="5">
        <v>1</v>
      </c>
      <c r="C36" s="111">
        <f>'人事費'!B35</f>
        <v>7</v>
      </c>
      <c r="D36" s="111">
        <f>'人事費'!D35</f>
        <v>14</v>
      </c>
      <c r="E36" s="111">
        <f>'人事費'!E35</f>
        <v>0</v>
      </c>
      <c r="F36" s="111">
        <f>'人事費'!F35</f>
        <v>1</v>
      </c>
      <c r="G36" s="111">
        <f>'人事費'!G35</f>
        <v>0</v>
      </c>
      <c r="H36" s="111">
        <f>'人事費'!H35</f>
        <v>1</v>
      </c>
      <c r="I36" s="111">
        <f>'人事費'!I35</f>
        <v>0</v>
      </c>
      <c r="J36" s="111">
        <v>0</v>
      </c>
      <c r="K36" s="113">
        <f t="shared" si="6"/>
        <v>14</v>
      </c>
      <c r="L36" s="110">
        <v>4</v>
      </c>
      <c r="M36" s="46" t="s">
        <v>78</v>
      </c>
      <c r="N36" s="99">
        <f t="shared" si="3"/>
        <v>18899000</v>
      </c>
      <c r="O36" s="99">
        <f>'人事費'!M35</f>
        <v>17107326</v>
      </c>
      <c r="P36" s="114">
        <f t="shared" si="13"/>
        <v>25480</v>
      </c>
      <c r="Q36" s="114">
        <v>23500</v>
      </c>
      <c r="R36" s="117"/>
      <c r="S36" s="117"/>
      <c r="T36" s="117"/>
      <c r="U36" s="117"/>
      <c r="V36" s="132"/>
      <c r="W36" s="129"/>
      <c r="X36" s="135">
        <v>21000</v>
      </c>
      <c r="Y36" s="186"/>
      <c r="Z36" s="186">
        <v>561735</v>
      </c>
      <c r="AA36" s="123"/>
      <c r="AB36" s="123">
        <f t="shared" si="11"/>
        <v>10800</v>
      </c>
      <c r="AC36" s="123">
        <v>216107</v>
      </c>
      <c r="AD36" s="109"/>
      <c r="AE36" s="109"/>
      <c r="AF36" s="123">
        <f t="shared" si="10"/>
        <v>0</v>
      </c>
      <c r="AG36" s="123"/>
      <c r="AH36" s="123"/>
      <c r="AI36" s="123">
        <v>164250</v>
      </c>
      <c r="AJ36" s="109"/>
      <c r="AK36" s="109">
        <f t="shared" si="7"/>
        <v>290400</v>
      </c>
      <c r="AL36" s="109">
        <f t="shared" si="8"/>
        <v>21000</v>
      </c>
      <c r="AM36" s="208">
        <v>195000</v>
      </c>
      <c r="AN36" s="109">
        <f t="shared" si="9"/>
        <v>64200</v>
      </c>
      <c r="AO36" s="109">
        <v>30000</v>
      </c>
      <c r="AP36" s="109">
        <v>3000</v>
      </c>
      <c r="AQ36" s="116"/>
      <c r="AR36" s="116"/>
      <c r="AS36" s="116"/>
      <c r="AT36" s="109"/>
      <c r="AU36" s="109"/>
      <c r="AV36" s="125"/>
      <c r="AW36" s="109"/>
      <c r="AX36" s="109">
        <f t="shared" si="4"/>
        <v>24000</v>
      </c>
      <c r="AY36" s="109">
        <f t="shared" si="5"/>
        <v>18300</v>
      </c>
      <c r="AZ36" s="118">
        <f>200*'人事費'!C35</f>
        <v>4000</v>
      </c>
      <c r="BA36" s="118">
        <f>100*'人事費'!C35</f>
        <v>2000</v>
      </c>
      <c r="BB36" s="118"/>
      <c r="BC36" s="118">
        <v>80000</v>
      </c>
      <c r="BD36" s="117"/>
      <c r="BE36" s="107">
        <v>7000</v>
      </c>
      <c r="BF36" s="107"/>
      <c r="BG36" s="107"/>
      <c r="BH36" s="107">
        <v>29000</v>
      </c>
      <c r="BI36" s="107"/>
      <c r="BJ36" s="107"/>
      <c r="BK36" s="100">
        <v>902</v>
      </c>
    </row>
    <row r="37" spans="1:63" ht="19.5">
      <c r="A37" s="5"/>
      <c r="B37" s="5"/>
      <c r="C37" s="111">
        <f>'人事費'!B36</f>
        <v>6</v>
      </c>
      <c r="D37" s="111">
        <f>'人事費'!D36</f>
        <v>13</v>
      </c>
      <c r="E37" s="111">
        <f>'人事費'!E36</f>
        <v>0</v>
      </c>
      <c r="F37" s="111">
        <f>'人事費'!F36</f>
        <v>0</v>
      </c>
      <c r="G37" s="111">
        <f>'人事費'!G36</f>
        <v>0</v>
      </c>
      <c r="H37" s="111">
        <f>'人事費'!H36</f>
        <v>0</v>
      </c>
      <c r="I37" s="111">
        <f>'人事費'!I36</f>
        <v>0</v>
      </c>
      <c r="J37" s="111">
        <v>0</v>
      </c>
      <c r="K37" s="113">
        <f t="shared" si="6"/>
        <v>13</v>
      </c>
      <c r="L37" s="110">
        <v>6</v>
      </c>
      <c r="M37" s="46" t="s">
        <v>79</v>
      </c>
      <c r="N37" s="99">
        <f t="shared" si="3"/>
        <v>16071000</v>
      </c>
      <c r="O37" s="99">
        <f>'人事費'!M36</f>
        <v>15125595</v>
      </c>
      <c r="P37" s="114">
        <f t="shared" si="13"/>
        <v>21840</v>
      </c>
      <c r="Q37" s="114">
        <v>23500</v>
      </c>
      <c r="R37" s="117"/>
      <c r="S37" s="117"/>
      <c r="T37" s="117"/>
      <c r="U37" s="117"/>
      <c r="V37" s="131"/>
      <c r="W37" s="128"/>
      <c r="X37" s="135">
        <v>17500</v>
      </c>
      <c r="Y37" s="186"/>
      <c r="Z37" s="186"/>
      <c r="AA37" s="123"/>
      <c r="AB37" s="123">
        <f t="shared" si="11"/>
        <v>0</v>
      </c>
      <c r="AC37" s="123"/>
      <c r="AD37" s="109"/>
      <c r="AE37" s="109"/>
      <c r="AF37" s="123">
        <f t="shared" si="10"/>
        <v>0</v>
      </c>
      <c r="AG37" s="123"/>
      <c r="AH37" s="123"/>
      <c r="AI37" s="123">
        <v>41040</v>
      </c>
      <c r="AJ37" s="109">
        <v>123210</v>
      </c>
      <c r="AK37" s="109">
        <f t="shared" si="7"/>
        <v>283200</v>
      </c>
      <c r="AL37" s="109">
        <f t="shared" si="8"/>
        <v>19500</v>
      </c>
      <c r="AM37" s="208">
        <v>171000</v>
      </c>
      <c r="AN37" s="109">
        <f t="shared" si="9"/>
        <v>63600</v>
      </c>
      <c r="AO37" s="109"/>
      <c r="AP37" s="109"/>
      <c r="AQ37" s="116"/>
      <c r="AR37" s="116"/>
      <c r="AS37" s="116"/>
      <c r="AT37" s="109"/>
      <c r="AU37" s="109"/>
      <c r="AV37" s="125"/>
      <c r="AW37" s="109"/>
      <c r="AX37" s="109">
        <f t="shared" si="4"/>
        <v>36000</v>
      </c>
      <c r="AY37" s="109">
        <f t="shared" si="5"/>
        <v>17400</v>
      </c>
      <c r="AZ37" s="118">
        <f>200*'人事費'!C36</f>
        <v>7200</v>
      </c>
      <c r="BA37" s="118">
        <f>100*'人事費'!C36</f>
        <v>3600</v>
      </c>
      <c r="BB37" s="118"/>
      <c r="BC37" s="118">
        <v>80000</v>
      </c>
      <c r="BD37" s="117"/>
      <c r="BE37" s="107">
        <v>7000</v>
      </c>
      <c r="BF37" s="107"/>
      <c r="BG37" s="108"/>
      <c r="BH37" s="107">
        <v>29000</v>
      </c>
      <c r="BI37" s="107"/>
      <c r="BJ37" s="107"/>
      <c r="BK37" s="100">
        <v>815</v>
      </c>
    </row>
    <row r="38" spans="1:63" ht="19.5">
      <c r="A38" s="5"/>
      <c r="B38" s="5">
        <v>1</v>
      </c>
      <c r="C38" s="111">
        <f>'人事費'!B37</f>
        <v>15</v>
      </c>
      <c r="D38" s="111">
        <f>'人事費'!D37</f>
        <v>31</v>
      </c>
      <c r="E38" s="111">
        <f>'人事費'!E37</f>
        <v>0</v>
      </c>
      <c r="F38" s="111">
        <f>'人事費'!F37</f>
        <v>1</v>
      </c>
      <c r="G38" s="111">
        <f>'人事費'!G37</f>
        <v>0</v>
      </c>
      <c r="H38" s="111">
        <f>'人事費'!H37</f>
        <v>1</v>
      </c>
      <c r="I38" s="111">
        <f>'人事費'!I37</f>
        <v>0</v>
      </c>
      <c r="J38" s="111">
        <v>2</v>
      </c>
      <c r="K38" s="113">
        <f aca="true" t="shared" si="14" ref="K38:K69">SUM(D38,E38,J38)</f>
        <v>33</v>
      </c>
      <c r="L38" s="110">
        <v>28</v>
      </c>
      <c r="M38" s="46" t="s">
        <v>80</v>
      </c>
      <c r="N38" s="99">
        <f aca="true" t="shared" si="15" ref="N38:N69">SUM(O38:BK38)</f>
        <v>39730000</v>
      </c>
      <c r="O38" s="99">
        <f>'人事費'!M37</f>
        <v>36547227</v>
      </c>
      <c r="P38" s="114">
        <f t="shared" si="13"/>
        <v>54600</v>
      </c>
      <c r="Q38" s="114">
        <v>23500</v>
      </c>
      <c r="R38" s="117"/>
      <c r="S38" s="117"/>
      <c r="T38" s="117"/>
      <c r="U38" s="117"/>
      <c r="V38" s="131"/>
      <c r="W38" s="128"/>
      <c r="X38" s="135">
        <v>35000</v>
      </c>
      <c r="Y38" s="186"/>
      <c r="Z38" s="186">
        <v>561735</v>
      </c>
      <c r="AA38" s="123"/>
      <c r="AB38" s="123">
        <f aca="true" t="shared" si="16" ref="AB38:AB69">F38*900*12</f>
        <v>10800</v>
      </c>
      <c r="AC38" s="123">
        <v>216107</v>
      </c>
      <c r="AD38" s="109"/>
      <c r="AE38" s="109"/>
      <c r="AF38" s="123">
        <f t="shared" si="10"/>
        <v>0</v>
      </c>
      <c r="AG38" s="123"/>
      <c r="AH38" s="123"/>
      <c r="AI38" s="123">
        <v>164250</v>
      </c>
      <c r="AJ38" s="109"/>
      <c r="AK38" s="109">
        <f aca="true" t="shared" si="17" ref="AK38:AK69">20000*12+C38*600*12+A38*10000*12</f>
        <v>348000</v>
      </c>
      <c r="AL38" s="109">
        <f aca="true" t="shared" si="18" ref="AL38:AL69">+K38*1500</f>
        <v>49500</v>
      </c>
      <c r="AM38" s="208">
        <v>369000</v>
      </c>
      <c r="AN38" s="109">
        <f aca="true" t="shared" si="19" ref="AN38:AN69">60000+C38*600</f>
        <v>69000</v>
      </c>
      <c r="AO38" s="109">
        <v>35280</v>
      </c>
      <c r="AP38" s="109">
        <v>3000</v>
      </c>
      <c r="AQ38" s="116"/>
      <c r="AR38" s="116"/>
      <c r="AS38" s="116"/>
      <c r="AT38" s="109">
        <f>'車輛費用'!S11+'車輛費用'!S12</f>
        <v>856076</v>
      </c>
      <c r="AU38" s="109"/>
      <c r="AV38" s="125">
        <v>30000</v>
      </c>
      <c r="AW38" s="109"/>
      <c r="AX38" s="109">
        <f aca="true" t="shared" si="20" ref="AX38:AX69">+L38*6000</f>
        <v>168000</v>
      </c>
      <c r="AY38" s="109">
        <f aca="true" t="shared" si="21" ref="AY38:AY69">12000+C38*900</f>
        <v>25500</v>
      </c>
      <c r="AZ38" s="118">
        <f>200*'人事費'!C37</f>
        <v>38200</v>
      </c>
      <c r="BA38" s="118">
        <f>100*'人事費'!C37</f>
        <v>19100</v>
      </c>
      <c r="BB38" s="118">
        <v>33500</v>
      </c>
      <c r="BC38" s="118"/>
      <c r="BD38" s="117"/>
      <c r="BE38" s="107">
        <v>14000</v>
      </c>
      <c r="BF38" s="107"/>
      <c r="BG38" s="107"/>
      <c r="BH38" s="107">
        <v>58000</v>
      </c>
      <c r="BI38" s="107"/>
      <c r="BJ38" s="107"/>
      <c r="BK38" s="100">
        <v>625</v>
      </c>
    </row>
    <row r="39" spans="1:63" ht="19.5">
      <c r="A39" s="5"/>
      <c r="B39" s="5">
        <v>1</v>
      </c>
      <c r="C39" s="111">
        <f>'人事費'!B38</f>
        <v>7</v>
      </c>
      <c r="D39" s="111">
        <f>'人事費'!D38</f>
        <v>14</v>
      </c>
      <c r="E39" s="111">
        <f>'人事費'!E38</f>
        <v>0</v>
      </c>
      <c r="F39" s="111">
        <f>'人事費'!F38</f>
        <v>2</v>
      </c>
      <c r="G39" s="111">
        <f>'人事費'!G38</f>
        <v>0</v>
      </c>
      <c r="H39" s="111">
        <f>'人事費'!H38</f>
        <v>1</v>
      </c>
      <c r="I39" s="111">
        <f>'人事費'!I38</f>
        <v>0</v>
      </c>
      <c r="J39" s="111">
        <v>2</v>
      </c>
      <c r="K39" s="113">
        <f t="shared" si="14"/>
        <v>16</v>
      </c>
      <c r="L39" s="110">
        <v>8</v>
      </c>
      <c r="M39" s="46" t="s">
        <v>44</v>
      </c>
      <c r="N39" s="99">
        <f t="shared" si="15"/>
        <v>20322000</v>
      </c>
      <c r="O39" s="99">
        <f>'人事費'!M38</f>
        <v>17409375</v>
      </c>
      <c r="P39" s="114">
        <f t="shared" si="13"/>
        <v>25480</v>
      </c>
      <c r="Q39" s="114">
        <v>23500</v>
      </c>
      <c r="R39" s="117"/>
      <c r="S39" s="117"/>
      <c r="T39" s="117"/>
      <c r="U39" s="117"/>
      <c r="V39" s="131"/>
      <c r="W39" s="128"/>
      <c r="X39" s="135">
        <v>10500</v>
      </c>
      <c r="Y39" s="186">
        <v>600000</v>
      </c>
      <c r="Z39" s="186">
        <v>561735</v>
      </c>
      <c r="AA39" s="123"/>
      <c r="AB39" s="123">
        <f t="shared" si="16"/>
        <v>21600</v>
      </c>
      <c r="AC39" s="123">
        <v>216107</v>
      </c>
      <c r="AD39" s="109"/>
      <c r="AE39" s="109"/>
      <c r="AF39" s="123">
        <f t="shared" si="10"/>
        <v>0</v>
      </c>
      <c r="AG39" s="123"/>
      <c r="AH39" s="123"/>
      <c r="AI39" s="123">
        <v>68250</v>
      </c>
      <c r="AJ39" s="109">
        <v>96000</v>
      </c>
      <c r="AK39" s="109">
        <f t="shared" si="17"/>
        <v>290400</v>
      </c>
      <c r="AL39" s="109">
        <f t="shared" si="18"/>
        <v>24000</v>
      </c>
      <c r="AM39" s="208">
        <v>195000</v>
      </c>
      <c r="AN39" s="109">
        <f t="shared" si="19"/>
        <v>64200</v>
      </c>
      <c r="AO39" s="109"/>
      <c r="AP39" s="109"/>
      <c r="AQ39" s="116"/>
      <c r="AR39" s="116"/>
      <c r="AS39" s="116"/>
      <c r="AT39" s="109">
        <f>'車輛費用'!S13</f>
        <v>598755</v>
      </c>
      <c r="AU39" s="109"/>
      <c r="AV39" s="109"/>
      <c r="AW39" s="109"/>
      <c r="AX39" s="109">
        <f t="shared" si="20"/>
        <v>48000</v>
      </c>
      <c r="AY39" s="109">
        <f t="shared" si="21"/>
        <v>18300</v>
      </c>
      <c r="AZ39" s="118">
        <f>200*'人事費'!C38</f>
        <v>9600</v>
      </c>
      <c r="BA39" s="118">
        <f>100*'人事費'!C38</f>
        <v>4800</v>
      </c>
      <c r="BB39" s="118"/>
      <c r="BC39" s="118"/>
      <c r="BD39" s="117"/>
      <c r="BE39" s="107">
        <v>7000</v>
      </c>
      <c r="BF39" s="107"/>
      <c r="BG39" s="108"/>
      <c r="BH39" s="107">
        <v>29000</v>
      </c>
      <c r="BI39" s="107"/>
      <c r="BJ39" s="107"/>
      <c r="BK39" s="100">
        <v>398</v>
      </c>
    </row>
    <row r="40" spans="1:63" s="6" customFormat="1" ht="19.5">
      <c r="A40" s="5"/>
      <c r="B40" s="5">
        <v>1</v>
      </c>
      <c r="C40" s="111">
        <f>'人事費'!B39</f>
        <v>7</v>
      </c>
      <c r="D40" s="111">
        <f>'人事費'!D39</f>
        <v>14</v>
      </c>
      <c r="E40" s="111">
        <f>'人事費'!E39</f>
        <v>0</v>
      </c>
      <c r="F40" s="111">
        <f>'人事費'!F39</f>
        <v>1</v>
      </c>
      <c r="G40" s="111">
        <f>'人事費'!G39</f>
        <v>0</v>
      </c>
      <c r="H40" s="111">
        <f>'人事費'!H39</f>
        <v>1</v>
      </c>
      <c r="I40" s="111">
        <f>'人事費'!I39</f>
        <v>0</v>
      </c>
      <c r="J40" s="111">
        <v>0</v>
      </c>
      <c r="K40" s="113">
        <f t="shared" si="14"/>
        <v>14</v>
      </c>
      <c r="L40" s="110">
        <v>5</v>
      </c>
      <c r="M40" s="46" t="s">
        <v>125</v>
      </c>
      <c r="N40" s="99">
        <f t="shared" si="15"/>
        <v>16379000</v>
      </c>
      <c r="O40" s="99">
        <f>'人事費'!M39</f>
        <v>14638841</v>
      </c>
      <c r="P40" s="114">
        <f t="shared" si="13"/>
        <v>25480</v>
      </c>
      <c r="Q40" s="114">
        <v>23500</v>
      </c>
      <c r="R40" s="117"/>
      <c r="S40" s="117"/>
      <c r="T40" s="117"/>
      <c r="U40" s="117"/>
      <c r="V40" s="131"/>
      <c r="W40" s="128"/>
      <c r="X40" s="135">
        <v>14000</v>
      </c>
      <c r="Y40" s="123"/>
      <c r="Z40" s="123">
        <v>561735</v>
      </c>
      <c r="AA40" s="123"/>
      <c r="AB40" s="123">
        <f t="shared" si="16"/>
        <v>10800</v>
      </c>
      <c r="AC40" s="123">
        <v>216108</v>
      </c>
      <c r="AD40" s="109"/>
      <c r="AE40" s="109"/>
      <c r="AF40" s="123">
        <f aca="true" t="shared" si="22" ref="AF40:AF71">+E40*700000</f>
        <v>0</v>
      </c>
      <c r="AG40" s="123"/>
      <c r="AH40" s="123"/>
      <c r="AI40" s="123">
        <v>164250</v>
      </c>
      <c r="AJ40" s="117"/>
      <c r="AK40" s="109">
        <f t="shared" si="17"/>
        <v>290400</v>
      </c>
      <c r="AL40" s="109">
        <f t="shared" si="18"/>
        <v>21000</v>
      </c>
      <c r="AM40" s="208">
        <v>195000</v>
      </c>
      <c r="AN40" s="109">
        <f t="shared" si="19"/>
        <v>64200</v>
      </c>
      <c r="AO40" s="109"/>
      <c r="AP40" s="109"/>
      <c r="AQ40" s="116"/>
      <c r="AR40" s="116"/>
      <c r="AS40" s="116"/>
      <c r="AT40" s="109"/>
      <c r="AU40" s="109"/>
      <c r="AV40" s="125"/>
      <c r="AW40" s="109"/>
      <c r="AX40" s="109">
        <f t="shared" si="20"/>
        <v>30000</v>
      </c>
      <c r="AY40" s="109">
        <f t="shared" si="21"/>
        <v>18300</v>
      </c>
      <c r="AZ40" s="118">
        <f>200*'人事費'!C39</f>
        <v>6000</v>
      </c>
      <c r="BA40" s="118">
        <f>100*'人事費'!C39</f>
        <v>3000</v>
      </c>
      <c r="BB40" s="118"/>
      <c r="BC40" s="118">
        <v>60000</v>
      </c>
      <c r="BD40" s="117"/>
      <c r="BE40" s="107">
        <v>7000</v>
      </c>
      <c r="BF40" s="107"/>
      <c r="BG40" s="107"/>
      <c r="BH40" s="107">
        <v>29000</v>
      </c>
      <c r="BI40" s="107"/>
      <c r="BJ40" s="107"/>
      <c r="BK40" s="100">
        <v>386</v>
      </c>
    </row>
    <row r="41" spans="1:63" s="6" customFormat="1" ht="19.5">
      <c r="A41" s="5"/>
      <c r="B41" s="5">
        <v>1</v>
      </c>
      <c r="C41" s="111">
        <f>'人事費'!B40</f>
        <v>7</v>
      </c>
      <c r="D41" s="111">
        <f>'人事費'!D40</f>
        <v>14</v>
      </c>
      <c r="E41" s="111">
        <f>'人事費'!E40</f>
        <v>0</v>
      </c>
      <c r="F41" s="111">
        <f>'人事費'!F40</f>
        <v>1</v>
      </c>
      <c r="G41" s="111">
        <f>'人事費'!G40</f>
        <v>0</v>
      </c>
      <c r="H41" s="111">
        <f>'人事費'!H40</f>
        <v>1</v>
      </c>
      <c r="I41" s="111">
        <f>'人事費'!I40</f>
        <v>0</v>
      </c>
      <c r="J41" s="111">
        <v>0</v>
      </c>
      <c r="K41" s="113">
        <f t="shared" si="14"/>
        <v>14</v>
      </c>
      <c r="L41" s="110">
        <v>9</v>
      </c>
      <c r="M41" s="46" t="s">
        <v>43</v>
      </c>
      <c r="N41" s="99">
        <f t="shared" si="15"/>
        <v>18469000</v>
      </c>
      <c r="O41" s="99">
        <f>'人事費'!M40</f>
        <v>16593645</v>
      </c>
      <c r="P41" s="114">
        <f t="shared" si="13"/>
        <v>25480</v>
      </c>
      <c r="Q41" s="114">
        <v>23500</v>
      </c>
      <c r="R41" s="117"/>
      <c r="S41" s="117"/>
      <c r="T41" s="117"/>
      <c r="U41" s="117"/>
      <c r="V41" s="131"/>
      <c r="W41" s="128"/>
      <c r="X41" s="135">
        <v>10500</v>
      </c>
      <c r="Y41" s="186"/>
      <c r="Z41" s="186">
        <v>561735</v>
      </c>
      <c r="AA41" s="123"/>
      <c r="AB41" s="123">
        <f t="shared" si="16"/>
        <v>10800</v>
      </c>
      <c r="AC41" s="123">
        <v>216108</v>
      </c>
      <c r="AD41" s="109"/>
      <c r="AE41" s="109"/>
      <c r="AF41" s="123">
        <f t="shared" si="22"/>
        <v>0</v>
      </c>
      <c r="AG41" s="123"/>
      <c r="AH41" s="123"/>
      <c r="AI41" s="123">
        <v>68250</v>
      </c>
      <c r="AJ41" s="109">
        <v>96000</v>
      </c>
      <c r="AK41" s="109">
        <f t="shared" si="17"/>
        <v>290400</v>
      </c>
      <c r="AL41" s="109">
        <f t="shared" si="18"/>
        <v>21000</v>
      </c>
      <c r="AM41" s="208">
        <v>195000</v>
      </c>
      <c r="AN41" s="109">
        <f t="shared" si="19"/>
        <v>64200</v>
      </c>
      <c r="AO41" s="109"/>
      <c r="AP41" s="109"/>
      <c r="AQ41" s="116"/>
      <c r="AR41" s="116"/>
      <c r="AS41" s="116"/>
      <c r="AT41" s="109"/>
      <c r="AU41" s="109"/>
      <c r="AV41" s="125"/>
      <c r="AW41" s="109"/>
      <c r="AX41" s="109">
        <f t="shared" si="20"/>
        <v>54000</v>
      </c>
      <c r="AY41" s="109">
        <f t="shared" si="21"/>
        <v>18300</v>
      </c>
      <c r="AZ41" s="118">
        <f>200*'人事費'!C40</f>
        <v>7400</v>
      </c>
      <c r="BA41" s="118">
        <f>100*'人事費'!C40</f>
        <v>3700</v>
      </c>
      <c r="BB41" s="118"/>
      <c r="BC41" s="201">
        <v>60000</v>
      </c>
      <c r="BD41" s="117"/>
      <c r="BE41" s="107">
        <v>7000</v>
      </c>
      <c r="BF41" s="107">
        <v>56000</v>
      </c>
      <c r="BG41" s="108"/>
      <c r="BH41" s="107">
        <v>29000</v>
      </c>
      <c r="BI41" s="107">
        <v>56000</v>
      </c>
      <c r="BJ41" s="107"/>
      <c r="BK41" s="100">
        <v>982</v>
      </c>
    </row>
    <row r="42" spans="1:63" ht="19.5">
      <c r="A42" s="5"/>
      <c r="B42" s="5"/>
      <c r="C42" s="111">
        <f>'人事費'!B41</f>
        <v>6</v>
      </c>
      <c r="D42" s="111">
        <f>'人事費'!D41</f>
        <v>14</v>
      </c>
      <c r="E42" s="111">
        <f>'人事費'!E41</f>
        <v>0</v>
      </c>
      <c r="F42" s="111">
        <f>'人事費'!F41</f>
        <v>0</v>
      </c>
      <c r="G42" s="111">
        <f>'人事費'!G41</f>
        <v>0</v>
      </c>
      <c r="H42" s="111">
        <f>'人事費'!H41</f>
        <v>0</v>
      </c>
      <c r="I42" s="111">
        <f>'人事費'!I41</f>
        <v>0</v>
      </c>
      <c r="J42" s="111">
        <v>0</v>
      </c>
      <c r="K42" s="113">
        <f t="shared" si="14"/>
        <v>14</v>
      </c>
      <c r="L42" s="110">
        <v>2</v>
      </c>
      <c r="M42" s="46" t="s">
        <v>42</v>
      </c>
      <c r="N42" s="99">
        <f t="shared" si="15"/>
        <v>18270000</v>
      </c>
      <c r="O42" s="99">
        <f>'人事費'!M41</f>
        <v>16664056</v>
      </c>
      <c r="P42" s="114">
        <f t="shared" si="13"/>
        <v>21840</v>
      </c>
      <c r="Q42" s="114">
        <v>23500</v>
      </c>
      <c r="R42" s="117"/>
      <c r="S42" s="117"/>
      <c r="T42" s="117"/>
      <c r="U42" s="117"/>
      <c r="V42" s="131"/>
      <c r="W42" s="128"/>
      <c r="X42" s="135">
        <v>14000</v>
      </c>
      <c r="Y42" s="186"/>
      <c r="Z42" s="186"/>
      <c r="AA42" s="123"/>
      <c r="AB42" s="123">
        <f t="shared" si="16"/>
        <v>0</v>
      </c>
      <c r="AC42" s="123"/>
      <c r="AD42" s="109"/>
      <c r="AE42" s="109"/>
      <c r="AF42" s="123">
        <f t="shared" si="22"/>
        <v>0</v>
      </c>
      <c r="AG42" s="123"/>
      <c r="AH42" s="123"/>
      <c r="AI42" s="123">
        <v>164250</v>
      </c>
      <c r="AJ42" s="109"/>
      <c r="AK42" s="109">
        <f t="shared" si="17"/>
        <v>283200</v>
      </c>
      <c r="AL42" s="109">
        <f t="shared" si="18"/>
        <v>21000</v>
      </c>
      <c r="AM42" s="208">
        <v>171000</v>
      </c>
      <c r="AN42" s="109">
        <f t="shared" si="19"/>
        <v>63600</v>
      </c>
      <c r="AO42" s="109"/>
      <c r="AP42" s="109"/>
      <c r="AQ42" s="116"/>
      <c r="AR42" s="116"/>
      <c r="AS42" s="116"/>
      <c r="AT42" s="109">
        <f>'車輛費用'!S14</f>
        <v>607555</v>
      </c>
      <c r="AU42" s="109"/>
      <c r="AV42" s="109"/>
      <c r="AW42" s="109"/>
      <c r="AX42" s="109">
        <f t="shared" si="20"/>
        <v>12000</v>
      </c>
      <c r="AY42" s="109">
        <f t="shared" si="21"/>
        <v>17400</v>
      </c>
      <c r="AZ42" s="118">
        <f>200*'人事費'!C41</f>
        <v>3200</v>
      </c>
      <c r="BA42" s="118">
        <f>100*'人事費'!C41</f>
        <v>1600</v>
      </c>
      <c r="BB42" s="118"/>
      <c r="BC42" s="118">
        <v>60000</v>
      </c>
      <c r="BD42" s="117"/>
      <c r="BE42" s="107">
        <v>7000</v>
      </c>
      <c r="BF42" s="107"/>
      <c r="BG42" s="107"/>
      <c r="BH42" s="107">
        <v>29000</v>
      </c>
      <c r="BI42" s="107">
        <v>105000</v>
      </c>
      <c r="BJ42" s="107"/>
      <c r="BK42" s="100">
        <v>799</v>
      </c>
    </row>
    <row r="43" spans="1:63" ht="19.5">
      <c r="A43" s="5"/>
      <c r="B43" s="5"/>
      <c r="C43" s="111">
        <f>'人事費'!B42</f>
        <v>6</v>
      </c>
      <c r="D43" s="111">
        <f>'人事費'!D42</f>
        <v>13</v>
      </c>
      <c r="E43" s="111">
        <f>'人事費'!E42</f>
        <v>0</v>
      </c>
      <c r="F43" s="111">
        <f>'人事費'!F42</f>
        <v>0</v>
      </c>
      <c r="G43" s="111">
        <f>'人事費'!G42</f>
        <v>0</v>
      </c>
      <c r="H43" s="111">
        <f>'人事費'!H42</f>
        <v>0</v>
      </c>
      <c r="I43" s="111">
        <f>'人事費'!I42</f>
        <v>0</v>
      </c>
      <c r="J43" s="111">
        <v>2</v>
      </c>
      <c r="K43" s="113">
        <f t="shared" si="14"/>
        <v>15</v>
      </c>
      <c r="L43" s="110">
        <v>20</v>
      </c>
      <c r="M43" s="46" t="s">
        <v>24</v>
      </c>
      <c r="N43" s="99">
        <f t="shared" si="15"/>
        <v>18118000</v>
      </c>
      <c r="O43" s="99">
        <f>'人事費'!M42</f>
        <v>16957265</v>
      </c>
      <c r="P43" s="114">
        <f t="shared" si="13"/>
        <v>21840</v>
      </c>
      <c r="Q43" s="114">
        <v>23500</v>
      </c>
      <c r="R43" s="117"/>
      <c r="S43" s="117"/>
      <c r="T43" s="117"/>
      <c r="U43" s="117"/>
      <c r="V43" s="131"/>
      <c r="W43" s="128"/>
      <c r="X43" s="136">
        <v>14000</v>
      </c>
      <c r="Y43" s="186"/>
      <c r="Z43" s="186"/>
      <c r="AA43" s="123"/>
      <c r="AB43" s="123">
        <f t="shared" si="16"/>
        <v>0</v>
      </c>
      <c r="AC43" s="123"/>
      <c r="AD43" s="109"/>
      <c r="AE43" s="109"/>
      <c r="AF43" s="123">
        <f t="shared" si="22"/>
        <v>0</v>
      </c>
      <c r="AG43" s="123"/>
      <c r="AH43" s="123"/>
      <c r="AI43" s="123">
        <v>164250</v>
      </c>
      <c r="AJ43" s="109"/>
      <c r="AK43" s="109">
        <f t="shared" si="17"/>
        <v>283200</v>
      </c>
      <c r="AL43" s="109">
        <f t="shared" si="18"/>
        <v>22500</v>
      </c>
      <c r="AM43" s="208">
        <v>171000</v>
      </c>
      <c r="AN43" s="109">
        <f t="shared" si="19"/>
        <v>63600</v>
      </c>
      <c r="AO43" s="109"/>
      <c r="AP43" s="109"/>
      <c r="AQ43" s="116"/>
      <c r="AR43" s="116"/>
      <c r="AS43" s="116"/>
      <c r="AT43" s="137"/>
      <c r="AU43" s="138"/>
      <c r="AV43" s="125">
        <v>110000</v>
      </c>
      <c r="AW43" s="109"/>
      <c r="AX43" s="109">
        <f t="shared" si="20"/>
        <v>120000</v>
      </c>
      <c r="AY43" s="109">
        <f t="shared" si="21"/>
        <v>17400</v>
      </c>
      <c r="AZ43" s="118">
        <f>200*'人事費'!C42</f>
        <v>15600</v>
      </c>
      <c r="BA43" s="118">
        <f>100*'人事費'!C42</f>
        <v>7800</v>
      </c>
      <c r="BB43" s="118"/>
      <c r="BC43" s="118"/>
      <c r="BD43" s="117"/>
      <c r="BE43" s="107">
        <v>7000</v>
      </c>
      <c r="BF43" s="107"/>
      <c r="BG43" s="108"/>
      <c r="BH43" s="107">
        <v>29000</v>
      </c>
      <c r="BI43" s="107"/>
      <c r="BJ43" s="107">
        <v>90000</v>
      </c>
      <c r="BK43" s="100">
        <v>45</v>
      </c>
    </row>
    <row r="44" spans="1:63" ht="19.5">
      <c r="A44" s="5"/>
      <c r="B44" s="5">
        <v>2</v>
      </c>
      <c r="C44" s="111">
        <f>'人事費'!B43</f>
        <v>12</v>
      </c>
      <c r="D44" s="111">
        <f>'人事費'!D43</f>
        <v>23</v>
      </c>
      <c r="E44" s="111">
        <f>'人事費'!E43</f>
        <v>0</v>
      </c>
      <c r="F44" s="111">
        <f>'人事費'!F43</f>
        <v>2</v>
      </c>
      <c r="G44" s="111">
        <f>'人事費'!G43</f>
        <v>0</v>
      </c>
      <c r="H44" s="111">
        <f>'人事費'!H43</f>
        <v>1</v>
      </c>
      <c r="I44" s="111">
        <f>'人事費'!I43</f>
        <v>0</v>
      </c>
      <c r="J44" s="111">
        <v>1</v>
      </c>
      <c r="K44" s="113">
        <f t="shared" si="14"/>
        <v>24</v>
      </c>
      <c r="L44" s="110">
        <v>12</v>
      </c>
      <c r="M44" s="207" t="s">
        <v>341</v>
      </c>
      <c r="N44" s="99">
        <f t="shared" si="15"/>
        <v>29184000</v>
      </c>
      <c r="O44" s="99">
        <f>'人事費'!M43</f>
        <v>25834266</v>
      </c>
      <c r="P44" s="114">
        <f t="shared" si="13"/>
        <v>43680</v>
      </c>
      <c r="Q44" s="114"/>
      <c r="R44" s="117"/>
      <c r="S44" s="117"/>
      <c r="T44" s="117"/>
      <c r="U44" s="117"/>
      <c r="V44" s="131"/>
      <c r="W44" s="128"/>
      <c r="X44" s="135">
        <v>17500</v>
      </c>
      <c r="Y44" s="188"/>
      <c r="Z44" s="186">
        <v>561735</v>
      </c>
      <c r="AA44" s="123">
        <v>561735</v>
      </c>
      <c r="AB44" s="123">
        <f t="shared" si="16"/>
        <v>21600</v>
      </c>
      <c r="AC44" s="123">
        <v>216108</v>
      </c>
      <c r="AD44" s="109"/>
      <c r="AE44" s="109"/>
      <c r="AF44" s="123">
        <f t="shared" si="22"/>
        <v>0</v>
      </c>
      <c r="AG44" s="123"/>
      <c r="AH44" s="123"/>
      <c r="AI44" s="123">
        <v>164250</v>
      </c>
      <c r="AJ44" s="109"/>
      <c r="AK44" s="109">
        <f t="shared" si="17"/>
        <v>326400</v>
      </c>
      <c r="AL44" s="109">
        <f t="shared" si="18"/>
        <v>36000</v>
      </c>
      <c r="AM44" s="208">
        <v>315000</v>
      </c>
      <c r="AN44" s="109">
        <f t="shared" si="19"/>
        <v>67200</v>
      </c>
      <c r="AO44" s="109">
        <v>30000</v>
      </c>
      <c r="AP44" s="109">
        <v>3000</v>
      </c>
      <c r="AQ44" s="116"/>
      <c r="AR44" s="116"/>
      <c r="AS44" s="116"/>
      <c r="AT44" s="109">
        <f>'車輛費用'!S15</f>
        <v>609312</v>
      </c>
      <c r="AU44" s="109"/>
      <c r="AV44" s="109">
        <v>40000</v>
      </c>
      <c r="AW44" s="109"/>
      <c r="AX44" s="109">
        <f t="shared" si="20"/>
        <v>72000</v>
      </c>
      <c r="AY44" s="109">
        <f t="shared" si="21"/>
        <v>22800</v>
      </c>
      <c r="AZ44" s="118">
        <f>200*'人事費'!C43</f>
        <v>30000</v>
      </c>
      <c r="BA44" s="118">
        <f>100*'人事費'!C43</f>
        <v>15000</v>
      </c>
      <c r="BB44" s="118">
        <v>21500</v>
      </c>
      <c r="BC44" s="118"/>
      <c r="BD44" s="117"/>
      <c r="BE44" s="107">
        <v>11000</v>
      </c>
      <c r="BF44" s="107">
        <v>90000</v>
      </c>
      <c r="BG44" s="107"/>
      <c r="BH44" s="107">
        <v>43000</v>
      </c>
      <c r="BI44" s="107"/>
      <c r="BJ44" s="107">
        <v>30000</v>
      </c>
      <c r="BK44" s="100">
        <v>914</v>
      </c>
    </row>
    <row r="45" spans="1:63" ht="19.5">
      <c r="A45" s="5"/>
      <c r="B45" s="5">
        <v>1</v>
      </c>
      <c r="C45" s="111">
        <f>'人事費'!B44</f>
        <v>7</v>
      </c>
      <c r="D45" s="111">
        <f>'人事費'!D44</f>
        <v>14</v>
      </c>
      <c r="E45" s="111">
        <f>'人事費'!E44</f>
        <v>0</v>
      </c>
      <c r="F45" s="111">
        <f>'人事費'!F44</f>
        <v>2</v>
      </c>
      <c r="G45" s="111">
        <f>'人事費'!G44</f>
        <v>0</v>
      </c>
      <c r="H45" s="111">
        <f>'人事費'!H44</f>
        <v>1</v>
      </c>
      <c r="I45" s="111">
        <f>'人事費'!I44</f>
        <v>0</v>
      </c>
      <c r="J45" s="111">
        <v>2</v>
      </c>
      <c r="K45" s="113">
        <f t="shared" si="14"/>
        <v>16</v>
      </c>
      <c r="L45" s="110">
        <v>12</v>
      </c>
      <c r="M45" s="46" t="s">
        <v>46</v>
      </c>
      <c r="N45" s="99">
        <f t="shared" si="15"/>
        <v>19905000</v>
      </c>
      <c r="O45" s="99">
        <f>'人事費'!M44</f>
        <v>16924508</v>
      </c>
      <c r="P45" s="114">
        <f t="shared" si="13"/>
        <v>25480</v>
      </c>
      <c r="Q45" s="114">
        <v>23500</v>
      </c>
      <c r="R45" s="117"/>
      <c r="S45" s="117"/>
      <c r="T45" s="117"/>
      <c r="U45" s="117"/>
      <c r="V45" s="131"/>
      <c r="W45" s="128"/>
      <c r="X45" s="135">
        <v>17500</v>
      </c>
      <c r="Y45" s="186">
        <v>600000</v>
      </c>
      <c r="Z45" s="186">
        <v>561735</v>
      </c>
      <c r="AA45" s="123"/>
      <c r="AB45" s="123">
        <f t="shared" si="16"/>
        <v>21600</v>
      </c>
      <c r="AC45" s="123">
        <v>216108</v>
      </c>
      <c r="AD45" s="109"/>
      <c r="AE45" s="109"/>
      <c r="AF45" s="123">
        <f t="shared" si="22"/>
        <v>0</v>
      </c>
      <c r="AG45" s="123"/>
      <c r="AH45" s="123"/>
      <c r="AI45" s="123">
        <v>164250</v>
      </c>
      <c r="AJ45" s="109"/>
      <c r="AK45" s="109">
        <f t="shared" si="17"/>
        <v>290400</v>
      </c>
      <c r="AL45" s="109">
        <f t="shared" si="18"/>
        <v>24000</v>
      </c>
      <c r="AM45" s="208">
        <v>195000</v>
      </c>
      <c r="AN45" s="109">
        <f t="shared" si="19"/>
        <v>64200</v>
      </c>
      <c r="AO45" s="109">
        <v>30000</v>
      </c>
      <c r="AP45" s="109">
        <v>3000</v>
      </c>
      <c r="AQ45" s="116"/>
      <c r="AR45" s="116"/>
      <c r="AS45" s="116"/>
      <c r="AT45" s="109">
        <f>'車輛費用'!S16</f>
        <v>562942</v>
      </c>
      <c r="AU45" s="109"/>
      <c r="AV45" s="125"/>
      <c r="AW45" s="109"/>
      <c r="AX45" s="109">
        <f t="shared" si="20"/>
        <v>72000</v>
      </c>
      <c r="AY45" s="109">
        <f t="shared" si="21"/>
        <v>18300</v>
      </c>
      <c r="AZ45" s="118">
        <f>200*'人事費'!C44</f>
        <v>18600</v>
      </c>
      <c r="BA45" s="118">
        <f>100*'人事費'!C44</f>
        <v>9300</v>
      </c>
      <c r="BB45" s="118"/>
      <c r="BC45" s="118"/>
      <c r="BD45" s="117"/>
      <c r="BE45" s="107">
        <v>7000</v>
      </c>
      <c r="BF45" s="107"/>
      <c r="BG45" s="108"/>
      <c r="BH45" s="107">
        <v>29000</v>
      </c>
      <c r="BI45" s="107">
        <v>26000</v>
      </c>
      <c r="BJ45" s="107"/>
      <c r="BK45" s="100">
        <v>577</v>
      </c>
    </row>
    <row r="46" spans="1:63" ht="19.5">
      <c r="A46" s="5"/>
      <c r="B46" s="5">
        <v>1</v>
      </c>
      <c r="C46" s="111">
        <f>'人事費'!B45</f>
        <v>8</v>
      </c>
      <c r="D46" s="111">
        <f>'人事費'!D45</f>
        <v>18</v>
      </c>
      <c r="E46" s="111">
        <f>'人事費'!E45</f>
        <v>0</v>
      </c>
      <c r="F46" s="111">
        <f>'人事費'!F45</f>
        <v>2</v>
      </c>
      <c r="G46" s="111">
        <f>'人事費'!G45</f>
        <v>0</v>
      </c>
      <c r="H46" s="111">
        <f>'人事費'!H45</f>
        <v>1</v>
      </c>
      <c r="I46" s="111">
        <f>'人事費'!I45</f>
        <v>0</v>
      </c>
      <c r="J46" s="111">
        <v>2</v>
      </c>
      <c r="K46" s="113">
        <f t="shared" si="14"/>
        <v>20</v>
      </c>
      <c r="L46" s="110">
        <v>12</v>
      </c>
      <c r="M46" s="207" t="s">
        <v>340</v>
      </c>
      <c r="N46" s="99">
        <f t="shared" si="15"/>
        <v>25046000</v>
      </c>
      <c r="O46" s="99">
        <f>'人事費'!M45</f>
        <v>22599770</v>
      </c>
      <c r="P46" s="114">
        <f t="shared" si="13"/>
        <v>29120</v>
      </c>
      <c r="Q46" s="114"/>
      <c r="R46" s="117"/>
      <c r="S46" s="117"/>
      <c r="T46" s="117"/>
      <c r="U46" s="117"/>
      <c r="V46" s="132"/>
      <c r="W46" s="129"/>
      <c r="X46" s="135">
        <v>31500</v>
      </c>
      <c r="Y46" s="186">
        <v>600000</v>
      </c>
      <c r="Z46" s="186">
        <v>561735</v>
      </c>
      <c r="AA46" s="123"/>
      <c r="AB46" s="123">
        <f t="shared" si="16"/>
        <v>21600</v>
      </c>
      <c r="AC46" s="123">
        <v>216108</v>
      </c>
      <c r="AD46" s="109"/>
      <c r="AE46" s="109"/>
      <c r="AF46" s="123">
        <f t="shared" si="22"/>
        <v>0</v>
      </c>
      <c r="AG46" s="123"/>
      <c r="AH46" s="123"/>
      <c r="AI46" s="123">
        <v>164250</v>
      </c>
      <c r="AJ46" s="109"/>
      <c r="AK46" s="109">
        <f t="shared" si="17"/>
        <v>297600</v>
      </c>
      <c r="AL46" s="109">
        <f t="shared" si="18"/>
        <v>30000</v>
      </c>
      <c r="AM46" s="208">
        <v>219000</v>
      </c>
      <c r="AN46" s="109">
        <f t="shared" si="19"/>
        <v>64800</v>
      </c>
      <c r="AO46" s="109">
        <v>30000</v>
      </c>
      <c r="AP46" s="109">
        <v>3000</v>
      </c>
      <c r="AQ46" s="116"/>
      <c r="AR46" s="116"/>
      <c r="AS46" s="116"/>
      <c r="AT46" s="109"/>
      <c r="AU46" s="109"/>
      <c r="AV46" s="125"/>
      <c r="AW46" s="109"/>
      <c r="AX46" s="109">
        <f t="shared" si="20"/>
        <v>72000</v>
      </c>
      <c r="AY46" s="109">
        <f t="shared" si="21"/>
        <v>19200</v>
      </c>
      <c r="AZ46" s="118">
        <f>200*'人事費'!C45</f>
        <v>29000</v>
      </c>
      <c r="BA46" s="118">
        <f>100*'人事費'!C45</f>
        <v>14500</v>
      </c>
      <c r="BB46" s="118"/>
      <c r="BC46" s="118"/>
      <c r="BD46" s="117"/>
      <c r="BE46" s="107">
        <v>8000</v>
      </c>
      <c r="BF46" s="107"/>
      <c r="BG46" s="108"/>
      <c r="BH46" s="107">
        <v>34000</v>
      </c>
      <c r="BI46" s="107"/>
      <c r="BJ46" s="107"/>
      <c r="BK46" s="100">
        <v>817</v>
      </c>
    </row>
    <row r="47" spans="1:63" ht="19.5">
      <c r="A47" s="5"/>
      <c r="B47" s="5">
        <v>2</v>
      </c>
      <c r="C47" s="111">
        <f>'人事費'!B46</f>
        <v>17</v>
      </c>
      <c r="D47" s="111">
        <f>'人事費'!D46</f>
        <v>33</v>
      </c>
      <c r="E47" s="111">
        <f>'人事費'!E46</f>
        <v>0</v>
      </c>
      <c r="F47" s="111">
        <f>'人事費'!F46</f>
        <v>2</v>
      </c>
      <c r="G47" s="111">
        <f>'人事費'!G46</f>
        <v>0</v>
      </c>
      <c r="H47" s="111">
        <f>'人事費'!H46</f>
        <v>1</v>
      </c>
      <c r="I47" s="111">
        <f>'人事費'!I46</f>
        <v>0</v>
      </c>
      <c r="J47" s="111">
        <v>1</v>
      </c>
      <c r="K47" s="113">
        <f t="shared" si="14"/>
        <v>34</v>
      </c>
      <c r="L47" s="110">
        <v>19</v>
      </c>
      <c r="M47" s="46" t="s">
        <v>81</v>
      </c>
      <c r="N47" s="99">
        <f t="shared" si="15"/>
        <v>38358000</v>
      </c>
      <c r="O47" s="99">
        <f>'人事費'!M46</f>
        <v>34251743</v>
      </c>
      <c r="P47" s="114">
        <f t="shared" si="13"/>
        <v>61880</v>
      </c>
      <c r="Q47" s="114"/>
      <c r="R47" s="117"/>
      <c r="S47" s="117"/>
      <c r="T47" s="117"/>
      <c r="U47" s="117"/>
      <c r="V47" s="131"/>
      <c r="W47" s="128"/>
      <c r="X47" s="135">
        <v>21000</v>
      </c>
      <c r="Y47" s="186"/>
      <c r="Z47" s="186">
        <v>561735</v>
      </c>
      <c r="AA47" s="123">
        <v>561735</v>
      </c>
      <c r="AB47" s="123">
        <f t="shared" si="16"/>
        <v>21600</v>
      </c>
      <c r="AC47" s="123">
        <v>216108</v>
      </c>
      <c r="AD47" s="109"/>
      <c r="AE47" s="109"/>
      <c r="AF47" s="123">
        <f t="shared" si="22"/>
        <v>0</v>
      </c>
      <c r="AG47" s="123"/>
      <c r="AH47" s="123"/>
      <c r="AI47" s="123">
        <v>55194</v>
      </c>
      <c r="AJ47" s="109">
        <v>109056</v>
      </c>
      <c r="AK47" s="109">
        <f t="shared" si="17"/>
        <v>362400</v>
      </c>
      <c r="AL47" s="109">
        <f t="shared" si="18"/>
        <v>51000</v>
      </c>
      <c r="AM47" s="208">
        <v>405000</v>
      </c>
      <c r="AN47" s="109">
        <f t="shared" si="19"/>
        <v>70200</v>
      </c>
      <c r="AO47" s="109"/>
      <c r="AP47" s="109"/>
      <c r="AQ47" s="116"/>
      <c r="AR47" s="116"/>
      <c r="AS47" s="116"/>
      <c r="AT47" s="109">
        <f>'車輛費用'!S18+'車輛費用'!S17</f>
        <v>1173081</v>
      </c>
      <c r="AU47" s="109"/>
      <c r="AV47" s="125"/>
      <c r="AW47" s="109"/>
      <c r="AX47" s="109">
        <f t="shared" si="20"/>
        <v>114000</v>
      </c>
      <c r="AY47" s="109">
        <f t="shared" si="21"/>
        <v>27300</v>
      </c>
      <c r="AZ47" s="118">
        <f>200*'人事費'!C46</f>
        <v>46200</v>
      </c>
      <c r="BA47" s="118">
        <f>100*'人事費'!C46</f>
        <v>23100</v>
      </c>
      <c r="BB47" s="118">
        <v>33500</v>
      </c>
      <c r="BC47" s="118"/>
      <c r="BD47" s="117"/>
      <c r="BE47" s="107">
        <v>16000</v>
      </c>
      <c r="BF47" s="107">
        <v>114000</v>
      </c>
      <c r="BG47" s="107"/>
      <c r="BH47" s="107">
        <v>62000</v>
      </c>
      <c r="BI47" s="107"/>
      <c r="BJ47" s="107"/>
      <c r="BK47" s="100">
        <v>168</v>
      </c>
    </row>
    <row r="48" spans="1:63" ht="19.5">
      <c r="A48" s="5"/>
      <c r="B48" s="5">
        <v>1</v>
      </c>
      <c r="C48" s="111">
        <f>'人事費'!B47</f>
        <v>7</v>
      </c>
      <c r="D48" s="111">
        <f>'人事費'!D47</f>
        <v>14</v>
      </c>
      <c r="E48" s="111">
        <f>'人事費'!E47</f>
        <v>0</v>
      </c>
      <c r="F48" s="111">
        <f>'人事費'!F47</f>
        <v>2</v>
      </c>
      <c r="G48" s="111">
        <f>'人事費'!G47</f>
        <v>0</v>
      </c>
      <c r="H48" s="111">
        <f>'人事費'!H47</f>
        <v>1</v>
      </c>
      <c r="I48" s="111">
        <f>'人事費'!I47</f>
        <v>0</v>
      </c>
      <c r="J48" s="111">
        <v>1</v>
      </c>
      <c r="K48" s="113">
        <f t="shared" si="14"/>
        <v>15</v>
      </c>
      <c r="L48" s="110">
        <v>6</v>
      </c>
      <c r="M48" s="46" t="s">
        <v>50</v>
      </c>
      <c r="N48" s="99">
        <f t="shared" si="15"/>
        <v>17465000</v>
      </c>
      <c r="O48" s="99">
        <f>'人事費'!M47</f>
        <v>14999636</v>
      </c>
      <c r="P48" s="114">
        <f t="shared" si="13"/>
        <v>25480</v>
      </c>
      <c r="Q48" s="114">
        <v>23500</v>
      </c>
      <c r="R48" s="117"/>
      <c r="S48" s="117"/>
      <c r="T48" s="117"/>
      <c r="U48" s="117"/>
      <c r="V48" s="131"/>
      <c r="W48" s="128"/>
      <c r="X48" s="135">
        <v>7000</v>
      </c>
      <c r="Y48" s="186">
        <v>600000</v>
      </c>
      <c r="Z48" s="186">
        <v>561735</v>
      </c>
      <c r="AA48" s="123"/>
      <c r="AB48" s="123">
        <f t="shared" si="16"/>
        <v>21600</v>
      </c>
      <c r="AC48" s="123">
        <v>216108</v>
      </c>
      <c r="AD48" s="109"/>
      <c r="AE48" s="109"/>
      <c r="AF48" s="123">
        <f t="shared" si="22"/>
        <v>0</v>
      </c>
      <c r="AG48" s="123"/>
      <c r="AH48" s="123"/>
      <c r="AI48" s="211">
        <v>68250</v>
      </c>
      <c r="AJ48" s="109">
        <v>96000</v>
      </c>
      <c r="AK48" s="109">
        <f t="shared" si="17"/>
        <v>290400</v>
      </c>
      <c r="AL48" s="109">
        <f t="shared" si="18"/>
        <v>22500</v>
      </c>
      <c r="AM48" s="208">
        <v>195000</v>
      </c>
      <c r="AN48" s="109">
        <f t="shared" si="19"/>
        <v>64200</v>
      </c>
      <c r="AO48" s="109"/>
      <c r="AP48" s="109"/>
      <c r="AQ48" s="116">
        <v>128085</v>
      </c>
      <c r="AR48" s="116">
        <v>36000</v>
      </c>
      <c r="AS48" s="116"/>
      <c r="AT48" s="109"/>
      <c r="AU48" s="109"/>
      <c r="AV48" s="125">
        <v>2000</v>
      </c>
      <c r="AW48" s="109"/>
      <c r="AX48" s="109">
        <f t="shared" si="20"/>
        <v>36000</v>
      </c>
      <c r="AY48" s="109">
        <f t="shared" si="21"/>
        <v>18300</v>
      </c>
      <c r="AZ48" s="118">
        <f>200*'人事費'!C47</f>
        <v>11200</v>
      </c>
      <c r="BA48" s="118">
        <f>100*'人事費'!C47</f>
        <v>5600</v>
      </c>
      <c r="BB48" s="118"/>
      <c r="BC48" s="118"/>
      <c r="BD48" s="117"/>
      <c r="BE48" s="107">
        <v>7000</v>
      </c>
      <c r="BF48" s="107"/>
      <c r="BG48" s="108"/>
      <c r="BH48" s="107">
        <v>29000</v>
      </c>
      <c r="BI48" s="107"/>
      <c r="BJ48" s="107"/>
      <c r="BK48" s="100">
        <v>406</v>
      </c>
    </row>
    <row r="49" spans="1:63" ht="19.5">
      <c r="A49" s="5"/>
      <c r="B49" s="5"/>
      <c r="C49" s="111">
        <f>'人事費'!B48</f>
        <v>6</v>
      </c>
      <c r="D49" s="111">
        <f>'人事費'!D48</f>
        <v>13</v>
      </c>
      <c r="E49" s="111">
        <f>'人事費'!E48</f>
        <v>0</v>
      </c>
      <c r="F49" s="111">
        <f>'人事費'!F48</f>
        <v>0</v>
      </c>
      <c r="G49" s="111">
        <f>'人事費'!G48</f>
        <v>0</v>
      </c>
      <c r="H49" s="111">
        <f>'人事費'!H48</f>
        <v>0</v>
      </c>
      <c r="I49" s="111">
        <f>'人事費'!I48</f>
        <v>0</v>
      </c>
      <c r="J49" s="111">
        <v>0</v>
      </c>
      <c r="K49" s="113">
        <f t="shared" si="14"/>
        <v>13</v>
      </c>
      <c r="L49" s="110">
        <v>5</v>
      </c>
      <c r="M49" s="46" t="s">
        <v>51</v>
      </c>
      <c r="N49" s="99">
        <f t="shared" si="15"/>
        <v>13966000</v>
      </c>
      <c r="O49" s="99">
        <f>'人事費'!M48</f>
        <v>13060952</v>
      </c>
      <c r="P49" s="114">
        <f t="shared" si="13"/>
        <v>21840</v>
      </c>
      <c r="Q49" s="114">
        <v>23500</v>
      </c>
      <c r="R49" s="117"/>
      <c r="S49" s="117"/>
      <c r="T49" s="117"/>
      <c r="U49" s="117"/>
      <c r="V49" s="131"/>
      <c r="W49" s="128"/>
      <c r="X49" s="135">
        <v>7000</v>
      </c>
      <c r="Y49" s="186"/>
      <c r="Z49" s="186"/>
      <c r="AA49" s="123"/>
      <c r="AB49" s="123">
        <f t="shared" si="16"/>
        <v>0</v>
      </c>
      <c r="AC49" s="123"/>
      <c r="AD49" s="109"/>
      <c r="AE49" s="109"/>
      <c r="AF49" s="123">
        <f t="shared" si="22"/>
        <v>0</v>
      </c>
      <c r="AG49" s="123"/>
      <c r="AH49" s="123"/>
      <c r="AI49" s="123">
        <v>164250</v>
      </c>
      <c r="AJ49" s="109"/>
      <c r="AK49" s="109">
        <f t="shared" si="17"/>
        <v>283200</v>
      </c>
      <c r="AL49" s="109">
        <f t="shared" si="18"/>
        <v>19500</v>
      </c>
      <c r="AM49" s="208">
        <v>171000</v>
      </c>
      <c r="AN49" s="109">
        <f t="shared" si="19"/>
        <v>63600</v>
      </c>
      <c r="AO49" s="109"/>
      <c r="AP49" s="109"/>
      <c r="AQ49" s="116"/>
      <c r="AR49" s="116"/>
      <c r="AS49" s="116"/>
      <c r="AT49" s="109"/>
      <c r="AU49" s="109"/>
      <c r="AV49" s="125"/>
      <c r="AW49" s="109"/>
      <c r="AX49" s="109">
        <f t="shared" si="20"/>
        <v>30000</v>
      </c>
      <c r="AY49" s="109">
        <f t="shared" si="21"/>
        <v>17400</v>
      </c>
      <c r="AZ49" s="118">
        <f>200*'人事費'!C48</f>
        <v>5000</v>
      </c>
      <c r="BA49" s="118">
        <f>100*'人事費'!C48</f>
        <v>2500</v>
      </c>
      <c r="BB49" s="118"/>
      <c r="BC49" s="118">
        <v>60000</v>
      </c>
      <c r="BD49" s="117"/>
      <c r="BE49" s="107">
        <v>7000</v>
      </c>
      <c r="BF49" s="107"/>
      <c r="BG49" s="107"/>
      <c r="BH49" s="107">
        <v>29000</v>
      </c>
      <c r="BI49" s="107"/>
      <c r="BJ49" s="107"/>
      <c r="BK49" s="100">
        <v>258</v>
      </c>
    </row>
    <row r="50" spans="1:63" ht="19.5">
      <c r="A50" s="5"/>
      <c r="B50" s="5"/>
      <c r="C50" s="111">
        <f>'人事費'!B49</f>
        <v>6</v>
      </c>
      <c r="D50" s="111">
        <f>'人事費'!D49</f>
        <v>13</v>
      </c>
      <c r="E50" s="111">
        <f>'人事費'!E49</f>
        <v>0</v>
      </c>
      <c r="F50" s="111">
        <f>'人事費'!F49</f>
        <v>0</v>
      </c>
      <c r="G50" s="111">
        <f>'人事費'!G49</f>
        <v>0</v>
      </c>
      <c r="H50" s="111">
        <f>'人事費'!H49</f>
        <v>0</v>
      </c>
      <c r="I50" s="111">
        <f>'人事費'!I49</f>
        <v>0</v>
      </c>
      <c r="J50" s="111">
        <v>1</v>
      </c>
      <c r="K50" s="113">
        <f t="shared" si="14"/>
        <v>14</v>
      </c>
      <c r="L50" s="110">
        <v>3</v>
      </c>
      <c r="M50" s="46" t="s">
        <v>53</v>
      </c>
      <c r="N50" s="99">
        <f t="shared" si="15"/>
        <v>14026000</v>
      </c>
      <c r="O50" s="99">
        <f>'人事費'!M49</f>
        <v>13136588</v>
      </c>
      <c r="P50" s="114">
        <f t="shared" si="13"/>
        <v>21840</v>
      </c>
      <c r="Q50" s="114">
        <v>23500</v>
      </c>
      <c r="R50" s="117"/>
      <c r="S50" s="117"/>
      <c r="T50" s="117"/>
      <c r="U50" s="117"/>
      <c r="V50" s="210">
        <v>68250</v>
      </c>
      <c r="W50" s="128"/>
      <c r="X50" s="135">
        <v>7000</v>
      </c>
      <c r="Y50" s="186"/>
      <c r="Z50" s="186"/>
      <c r="AA50" s="123"/>
      <c r="AB50" s="123">
        <f t="shared" si="16"/>
        <v>0</v>
      </c>
      <c r="AC50" s="123"/>
      <c r="AD50" s="109"/>
      <c r="AE50" s="109"/>
      <c r="AF50" s="123">
        <f t="shared" si="22"/>
        <v>0</v>
      </c>
      <c r="AG50" s="123"/>
      <c r="AH50" s="123"/>
      <c r="AI50" s="209" t="s">
        <v>346</v>
      </c>
      <c r="AJ50" s="109">
        <v>96000</v>
      </c>
      <c r="AK50" s="109">
        <f t="shared" si="17"/>
        <v>283200</v>
      </c>
      <c r="AL50" s="109">
        <f t="shared" si="18"/>
        <v>21000</v>
      </c>
      <c r="AM50" s="208">
        <v>171000</v>
      </c>
      <c r="AN50" s="109">
        <f t="shared" si="19"/>
        <v>63600</v>
      </c>
      <c r="AO50" s="109"/>
      <c r="AP50" s="109"/>
      <c r="AQ50" s="116"/>
      <c r="AR50" s="116"/>
      <c r="AS50" s="116"/>
      <c r="AT50" s="109"/>
      <c r="AU50" s="109"/>
      <c r="AV50" s="109"/>
      <c r="AW50" s="109"/>
      <c r="AX50" s="109">
        <f t="shared" si="20"/>
        <v>18000</v>
      </c>
      <c r="AY50" s="109">
        <f t="shared" si="21"/>
        <v>17400</v>
      </c>
      <c r="AZ50" s="118">
        <f>200*'人事費'!C49</f>
        <v>5800</v>
      </c>
      <c r="BA50" s="118">
        <f>100*'人事費'!C49</f>
        <v>2900</v>
      </c>
      <c r="BB50" s="118"/>
      <c r="BC50" s="118"/>
      <c r="BD50" s="117"/>
      <c r="BE50" s="107">
        <v>7000</v>
      </c>
      <c r="BF50" s="107">
        <v>53000</v>
      </c>
      <c r="BG50" s="108"/>
      <c r="BH50" s="107">
        <v>29000</v>
      </c>
      <c r="BI50" s="107"/>
      <c r="BJ50" s="107"/>
      <c r="BK50" s="100">
        <v>922</v>
      </c>
    </row>
    <row r="51" spans="1:63" ht="19.5">
      <c r="A51" s="5"/>
      <c r="B51" s="5">
        <v>1</v>
      </c>
      <c r="C51" s="111">
        <f>'人事費'!B50</f>
        <v>7</v>
      </c>
      <c r="D51" s="111">
        <f>'人事費'!D50</f>
        <v>14</v>
      </c>
      <c r="E51" s="111">
        <f>'人事費'!E50</f>
        <v>0</v>
      </c>
      <c r="F51" s="111">
        <f>'人事費'!F50</f>
        <v>1</v>
      </c>
      <c r="G51" s="111">
        <f>'人事費'!G50</f>
        <v>0</v>
      </c>
      <c r="H51" s="111">
        <f>'人事費'!H50</f>
        <v>1</v>
      </c>
      <c r="I51" s="111">
        <f>'人事費'!I50</f>
        <v>0</v>
      </c>
      <c r="J51" s="111">
        <v>1</v>
      </c>
      <c r="K51" s="113">
        <f t="shared" si="14"/>
        <v>15</v>
      </c>
      <c r="L51" s="110">
        <v>5</v>
      </c>
      <c r="M51" s="46" t="s">
        <v>52</v>
      </c>
      <c r="N51" s="99">
        <f t="shared" si="15"/>
        <v>16413000</v>
      </c>
      <c r="O51" s="99">
        <f>'人事費'!M50</f>
        <v>14739719</v>
      </c>
      <c r="P51" s="114">
        <f t="shared" si="13"/>
        <v>25480</v>
      </c>
      <c r="Q51" s="114">
        <v>23500</v>
      </c>
      <c r="R51" s="117"/>
      <c r="S51" s="117"/>
      <c r="T51" s="117"/>
      <c r="U51" s="117"/>
      <c r="V51" s="131"/>
      <c r="W51" s="128"/>
      <c r="X51" s="135">
        <v>10500</v>
      </c>
      <c r="Y51" s="186"/>
      <c r="Z51" s="186">
        <v>561735</v>
      </c>
      <c r="AA51" s="123"/>
      <c r="AB51" s="123">
        <f t="shared" si="16"/>
        <v>10800</v>
      </c>
      <c r="AC51" s="123">
        <v>216108</v>
      </c>
      <c r="AD51" s="109"/>
      <c r="AE51" s="109"/>
      <c r="AF51" s="123">
        <f t="shared" si="22"/>
        <v>0</v>
      </c>
      <c r="AG51" s="123"/>
      <c r="AH51" s="123"/>
      <c r="AI51" s="123">
        <v>68250</v>
      </c>
      <c r="AJ51" s="109">
        <v>96000</v>
      </c>
      <c r="AK51" s="109">
        <f t="shared" si="17"/>
        <v>290400</v>
      </c>
      <c r="AL51" s="109">
        <f t="shared" si="18"/>
        <v>22500</v>
      </c>
      <c r="AM51" s="208">
        <v>195000</v>
      </c>
      <c r="AN51" s="109">
        <f t="shared" si="19"/>
        <v>64200</v>
      </c>
      <c r="AO51" s="109"/>
      <c r="AP51" s="109"/>
      <c r="AQ51" s="116"/>
      <c r="AR51" s="116"/>
      <c r="AS51" s="116"/>
      <c r="AT51" s="109"/>
      <c r="AU51" s="109"/>
      <c r="AV51" s="109"/>
      <c r="AW51" s="109"/>
      <c r="AX51" s="109">
        <f t="shared" si="20"/>
        <v>30000</v>
      </c>
      <c r="AY51" s="109">
        <f t="shared" si="21"/>
        <v>18300</v>
      </c>
      <c r="AZ51" s="118">
        <f>200*'人事費'!C50</f>
        <v>3000</v>
      </c>
      <c r="BA51" s="118">
        <f>100*'人事費'!C50</f>
        <v>1500</v>
      </c>
      <c r="BB51" s="118"/>
      <c r="BC51" s="118"/>
      <c r="BD51" s="117"/>
      <c r="BE51" s="107">
        <v>7000</v>
      </c>
      <c r="BF51" s="107"/>
      <c r="BG51" s="107"/>
      <c r="BH51" s="107">
        <v>29000</v>
      </c>
      <c r="BI51" s="107"/>
      <c r="BJ51" s="107"/>
      <c r="BK51" s="100">
        <v>8</v>
      </c>
    </row>
    <row r="52" spans="1:63" ht="19.5">
      <c r="A52" s="5"/>
      <c r="B52" s="5">
        <v>1</v>
      </c>
      <c r="C52" s="111">
        <f>'人事費'!B51</f>
        <v>7</v>
      </c>
      <c r="D52" s="111">
        <f>'人事費'!D51</f>
        <v>14</v>
      </c>
      <c r="E52" s="111">
        <f>'人事費'!E51</f>
        <v>0</v>
      </c>
      <c r="F52" s="111">
        <f>'人事費'!F51</f>
        <v>2</v>
      </c>
      <c r="G52" s="111">
        <f>'人事費'!G51</f>
        <v>0</v>
      </c>
      <c r="H52" s="111">
        <f>'人事費'!H51</f>
        <v>1</v>
      </c>
      <c r="I52" s="111">
        <f>'人事費'!I51</f>
        <v>0</v>
      </c>
      <c r="J52" s="111">
        <v>1</v>
      </c>
      <c r="K52" s="113">
        <f t="shared" si="14"/>
        <v>15</v>
      </c>
      <c r="L52" s="110">
        <v>5</v>
      </c>
      <c r="M52" s="46" t="s">
        <v>54</v>
      </c>
      <c r="N52" s="99">
        <f t="shared" si="15"/>
        <v>19909000</v>
      </c>
      <c r="O52" s="99">
        <f>'人事費'!M51</f>
        <v>17442468</v>
      </c>
      <c r="P52" s="114">
        <f t="shared" si="13"/>
        <v>25480</v>
      </c>
      <c r="Q52" s="114">
        <v>23500</v>
      </c>
      <c r="R52" s="117"/>
      <c r="S52" s="117"/>
      <c r="T52" s="117"/>
      <c r="U52" s="117"/>
      <c r="V52" s="131"/>
      <c r="W52" s="128"/>
      <c r="X52" s="135">
        <v>14000</v>
      </c>
      <c r="Y52" s="186"/>
      <c r="Z52" s="186">
        <v>561735</v>
      </c>
      <c r="AA52" s="123">
        <v>561735</v>
      </c>
      <c r="AB52" s="123">
        <f t="shared" si="16"/>
        <v>21600</v>
      </c>
      <c r="AC52" s="123">
        <v>216108</v>
      </c>
      <c r="AD52" s="109"/>
      <c r="AE52" s="109"/>
      <c r="AF52" s="123">
        <f t="shared" si="22"/>
        <v>0</v>
      </c>
      <c r="AG52" s="123"/>
      <c r="AH52" s="123"/>
      <c r="AI52" s="123">
        <v>164250</v>
      </c>
      <c r="AJ52" s="109"/>
      <c r="AK52" s="109">
        <f t="shared" si="17"/>
        <v>290400</v>
      </c>
      <c r="AL52" s="109">
        <f t="shared" si="18"/>
        <v>22500</v>
      </c>
      <c r="AM52" s="208">
        <v>195000</v>
      </c>
      <c r="AN52" s="109">
        <f t="shared" si="19"/>
        <v>64200</v>
      </c>
      <c r="AO52" s="109"/>
      <c r="AP52" s="109"/>
      <c r="AQ52" s="116">
        <v>29260</v>
      </c>
      <c r="AR52" s="116"/>
      <c r="AS52" s="116"/>
      <c r="AT52" s="109"/>
      <c r="AU52" s="109"/>
      <c r="AV52" s="125">
        <v>70000</v>
      </c>
      <c r="AW52" s="109"/>
      <c r="AX52" s="109">
        <f t="shared" si="20"/>
        <v>30000</v>
      </c>
      <c r="AY52" s="109">
        <f t="shared" si="21"/>
        <v>18300</v>
      </c>
      <c r="AZ52" s="118">
        <f>200*'人事費'!C51</f>
        <v>16000</v>
      </c>
      <c r="BA52" s="118">
        <f>100*'人事費'!C51</f>
        <v>8000</v>
      </c>
      <c r="BB52" s="118"/>
      <c r="BC52" s="118"/>
      <c r="BD52" s="117"/>
      <c r="BE52" s="107">
        <v>7000</v>
      </c>
      <c r="BF52" s="107"/>
      <c r="BG52" s="108"/>
      <c r="BH52" s="107">
        <v>29000</v>
      </c>
      <c r="BI52" s="107">
        <v>98000</v>
      </c>
      <c r="BJ52" s="107"/>
      <c r="BK52" s="100">
        <v>464</v>
      </c>
    </row>
    <row r="53" spans="1:63" ht="19.5">
      <c r="A53" s="5"/>
      <c r="B53" s="5">
        <v>1</v>
      </c>
      <c r="C53" s="111">
        <f>'人事費'!B52</f>
        <v>7</v>
      </c>
      <c r="D53" s="111">
        <f>'人事費'!D52</f>
        <v>14</v>
      </c>
      <c r="E53" s="111">
        <f>'人事費'!E52</f>
        <v>0</v>
      </c>
      <c r="F53" s="111">
        <f>'人事費'!F52</f>
        <v>2</v>
      </c>
      <c r="G53" s="111">
        <f>'人事費'!G52</f>
        <v>0</v>
      </c>
      <c r="H53" s="111">
        <f>'人事費'!H52</f>
        <v>1</v>
      </c>
      <c r="I53" s="111">
        <f>'人事費'!I52</f>
        <v>0</v>
      </c>
      <c r="J53" s="111">
        <v>1</v>
      </c>
      <c r="K53" s="113">
        <f t="shared" si="14"/>
        <v>15</v>
      </c>
      <c r="L53" s="110">
        <v>5</v>
      </c>
      <c r="M53" s="46" t="s">
        <v>49</v>
      </c>
      <c r="N53" s="99">
        <f t="shared" si="15"/>
        <v>17772000</v>
      </c>
      <c r="O53" s="99">
        <f>'人事費'!M52</f>
        <v>15469019</v>
      </c>
      <c r="P53" s="114">
        <f t="shared" si="13"/>
        <v>25480</v>
      </c>
      <c r="Q53" s="114">
        <v>23500</v>
      </c>
      <c r="R53" s="117"/>
      <c r="S53" s="117"/>
      <c r="T53" s="117"/>
      <c r="U53" s="117"/>
      <c r="V53" s="131"/>
      <c r="W53" s="128"/>
      <c r="X53" s="135">
        <v>14000</v>
      </c>
      <c r="Y53" s="186">
        <v>600000</v>
      </c>
      <c r="Z53" s="186">
        <v>561735</v>
      </c>
      <c r="AA53" s="123"/>
      <c r="AB53" s="123">
        <f t="shared" si="16"/>
        <v>21600</v>
      </c>
      <c r="AC53" s="123">
        <v>216108</v>
      </c>
      <c r="AD53" s="109"/>
      <c r="AE53" s="109"/>
      <c r="AF53" s="123">
        <f t="shared" si="22"/>
        <v>0</v>
      </c>
      <c r="AG53" s="123"/>
      <c r="AH53" s="123"/>
      <c r="AI53" s="123">
        <v>164250</v>
      </c>
      <c r="AJ53" s="109"/>
      <c r="AK53" s="109">
        <f t="shared" si="17"/>
        <v>290400</v>
      </c>
      <c r="AL53" s="109">
        <f t="shared" si="18"/>
        <v>22500</v>
      </c>
      <c r="AM53" s="208">
        <v>195000</v>
      </c>
      <c r="AN53" s="109">
        <f t="shared" si="19"/>
        <v>64200</v>
      </c>
      <c r="AO53" s="109"/>
      <c r="AP53" s="109"/>
      <c r="AQ53" s="116"/>
      <c r="AR53" s="116"/>
      <c r="AS53" s="116"/>
      <c r="AT53" s="109"/>
      <c r="AU53" s="109"/>
      <c r="AV53" s="109"/>
      <c r="AW53" s="109"/>
      <c r="AX53" s="109">
        <f t="shared" si="20"/>
        <v>30000</v>
      </c>
      <c r="AY53" s="109">
        <f t="shared" si="21"/>
        <v>18300</v>
      </c>
      <c r="AZ53" s="118">
        <f>200*'人事費'!C52</f>
        <v>12800</v>
      </c>
      <c r="BA53" s="118">
        <f>100*'人事費'!C52</f>
        <v>6400</v>
      </c>
      <c r="BB53" s="118"/>
      <c r="BC53" s="118"/>
      <c r="BD53" s="117"/>
      <c r="BE53" s="107">
        <v>7000</v>
      </c>
      <c r="BF53" s="107"/>
      <c r="BG53" s="107"/>
      <c r="BH53" s="107">
        <v>29000</v>
      </c>
      <c r="BI53" s="107"/>
      <c r="BJ53" s="107"/>
      <c r="BK53" s="100">
        <v>708</v>
      </c>
    </row>
    <row r="54" spans="1:63" ht="19.5">
      <c r="A54" s="5"/>
      <c r="B54" s="5">
        <v>1</v>
      </c>
      <c r="C54" s="111">
        <f>'人事費'!B53</f>
        <v>8</v>
      </c>
      <c r="D54" s="111">
        <f>'人事費'!D53</f>
        <v>16</v>
      </c>
      <c r="E54" s="111">
        <f>'人事費'!E53</f>
        <v>0</v>
      </c>
      <c r="F54" s="111">
        <f>'人事費'!F53</f>
        <v>2</v>
      </c>
      <c r="G54" s="111">
        <f>'人事費'!G53</f>
        <v>0</v>
      </c>
      <c r="H54" s="111">
        <f>'人事費'!H53</f>
        <v>1</v>
      </c>
      <c r="I54" s="111">
        <f>'人事費'!I53</f>
        <v>0</v>
      </c>
      <c r="J54" s="111">
        <v>0</v>
      </c>
      <c r="K54" s="113">
        <f t="shared" si="14"/>
        <v>16</v>
      </c>
      <c r="L54" s="110">
        <v>5</v>
      </c>
      <c r="M54" s="46" t="s">
        <v>126</v>
      </c>
      <c r="N54" s="99">
        <f t="shared" si="15"/>
        <v>18974000</v>
      </c>
      <c r="O54" s="99">
        <f>'人事費'!M53</f>
        <v>15982330</v>
      </c>
      <c r="P54" s="114">
        <f t="shared" si="13"/>
        <v>29120</v>
      </c>
      <c r="Q54" s="114">
        <v>23500</v>
      </c>
      <c r="R54" s="117"/>
      <c r="S54" s="117"/>
      <c r="T54" s="117"/>
      <c r="U54" s="117"/>
      <c r="V54" s="131"/>
      <c r="W54" s="128"/>
      <c r="X54" s="135">
        <v>10500</v>
      </c>
      <c r="Y54" s="189"/>
      <c r="Z54" s="186">
        <v>561735</v>
      </c>
      <c r="AA54" s="123">
        <v>561735</v>
      </c>
      <c r="AB54" s="123">
        <f t="shared" si="16"/>
        <v>21600</v>
      </c>
      <c r="AC54" s="123">
        <v>216108</v>
      </c>
      <c r="AD54" s="109"/>
      <c r="AE54" s="109"/>
      <c r="AF54" s="123">
        <f t="shared" si="22"/>
        <v>0</v>
      </c>
      <c r="AG54" s="123"/>
      <c r="AH54" s="123"/>
      <c r="AI54" s="123">
        <v>68250</v>
      </c>
      <c r="AJ54" s="109">
        <v>96000</v>
      </c>
      <c r="AK54" s="109">
        <f t="shared" si="17"/>
        <v>297600</v>
      </c>
      <c r="AL54" s="109">
        <f t="shared" si="18"/>
        <v>24000</v>
      </c>
      <c r="AM54" s="208">
        <v>219000</v>
      </c>
      <c r="AN54" s="109">
        <f t="shared" si="19"/>
        <v>64800</v>
      </c>
      <c r="AO54" s="109"/>
      <c r="AP54" s="109"/>
      <c r="AQ54" s="116">
        <v>4000</v>
      </c>
      <c r="AR54" s="116"/>
      <c r="AS54" s="116"/>
      <c r="AT54" s="109">
        <f>'車輛費用'!S19</f>
        <v>603355</v>
      </c>
      <c r="AU54" s="109"/>
      <c r="AV54" s="109">
        <v>5000</v>
      </c>
      <c r="AW54" s="109"/>
      <c r="AX54" s="109">
        <f t="shared" si="20"/>
        <v>30000</v>
      </c>
      <c r="AY54" s="109">
        <f t="shared" si="21"/>
        <v>19200</v>
      </c>
      <c r="AZ54" s="118">
        <f>200*'人事費'!C53</f>
        <v>12000</v>
      </c>
      <c r="BA54" s="118">
        <f>100*'人事費'!C53</f>
        <v>6000</v>
      </c>
      <c r="BB54" s="118">
        <v>12000</v>
      </c>
      <c r="BC54" s="118">
        <v>60000</v>
      </c>
      <c r="BD54" s="117"/>
      <c r="BE54" s="107">
        <v>7000</v>
      </c>
      <c r="BF54" s="107"/>
      <c r="BG54" s="108"/>
      <c r="BH54" s="107">
        <v>29000</v>
      </c>
      <c r="BI54" s="107"/>
      <c r="BJ54" s="107">
        <v>10000</v>
      </c>
      <c r="BK54" s="100">
        <v>167</v>
      </c>
    </row>
    <row r="55" spans="1:63" ht="19.5">
      <c r="A55" s="5"/>
      <c r="B55" s="5"/>
      <c r="C55" s="111">
        <f>'人事費'!B54</f>
        <v>6</v>
      </c>
      <c r="D55" s="111">
        <f>'人事費'!D54</f>
        <v>13</v>
      </c>
      <c r="E55" s="111">
        <f>'人事費'!E54</f>
        <v>0</v>
      </c>
      <c r="F55" s="111">
        <f>'人事費'!F54</f>
        <v>0</v>
      </c>
      <c r="G55" s="111">
        <f>'人事費'!G54</f>
        <v>0</v>
      </c>
      <c r="H55" s="111">
        <f>'人事費'!H54</f>
        <v>0</v>
      </c>
      <c r="I55" s="111">
        <f>'人事費'!I54</f>
        <v>0</v>
      </c>
      <c r="J55" s="111">
        <v>0</v>
      </c>
      <c r="K55" s="113">
        <f t="shared" si="14"/>
        <v>13</v>
      </c>
      <c r="L55" s="110">
        <v>2</v>
      </c>
      <c r="M55" s="46" t="s">
        <v>27</v>
      </c>
      <c r="N55" s="99">
        <f t="shared" si="15"/>
        <v>13623000</v>
      </c>
      <c r="O55" s="99">
        <f>'人事費'!M54</f>
        <v>12738228</v>
      </c>
      <c r="P55" s="114">
        <f t="shared" si="13"/>
        <v>21840</v>
      </c>
      <c r="Q55" s="114">
        <v>23500</v>
      </c>
      <c r="R55" s="117"/>
      <c r="S55" s="117"/>
      <c r="T55" s="117"/>
      <c r="U55" s="117"/>
      <c r="V55" s="131"/>
      <c r="W55" s="128"/>
      <c r="X55" s="135">
        <v>7000</v>
      </c>
      <c r="Y55" s="186"/>
      <c r="Z55" s="186"/>
      <c r="AA55" s="123"/>
      <c r="AB55" s="123">
        <f t="shared" si="16"/>
        <v>0</v>
      </c>
      <c r="AC55" s="123"/>
      <c r="AD55" s="109"/>
      <c r="AE55" s="109"/>
      <c r="AF55" s="123">
        <f t="shared" si="22"/>
        <v>0</v>
      </c>
      <c r="AG55" s="123"/>
      <c r="AH55" s="123"/>
      <c r="AI55" s="123">
        <v>82125</v>
      </c>
      <c r="AJ55" s="109">
        <v>82125</v>
      </c>
      <c r="AK55" s="109">
        <f t="shared" si="17"/>
        <v>283200</v>
      </c>
      <c r="AL55" s="109">
        <f t="shared" si="18"/>
        <v>19500</v>
      </c>
      <c r="AM55" s="208">
        <v>171000</v>
      </c>
      <c r="AN55" s="109">
        <f t="shared" si="19"/>
        <v>63600</v>
      </c>
      <c r="AO55" s="109"/>
      <c r="AP55" s="109"/>
      <c r="AQ55" s="116"/>
      <c r="AR55" s="116"/>
      <c r="AS55" s="116"/>
      <c r="AT55" s="109"/>
      <c r="AU55" s="109"/>
      <c r="AV55" s="125"/>
      <c r="AW55" s="109"/>
      <c r="AX55" s="109">
        <f t="shared" si="20"/>
        <v>12000</v>
      </c>
      <c r="AY55" s="109">
        <f t="shared" si="21"/>
        <v>17400</v>
      </c>
      <c r="AZ55" s="118">
        <f>200*'人事費'!C54</f>
        <v>3200</v>
      </c>
      <c r="BA55" s="118">
        <f>100*'人事費'!C54</f>
        <v>1600</v>
      </c>
      <c r="BB55" s="118"/>
      <c r="BC55" s="118">
        <v>60000</v>
      </c>
      <c r="BD55" s="117"/>
      <c r="BE55" s="107">
        <v>7000</v>
      </c>
      <c r="BF55" s="107"/>
      <c r="BG55" s="107"/>
      <c r="BH55" s="107">
        <v>29000</v>
      </c>
      <c r="BI55" s="107"/>
      <c r="BJ55" s="107"/>
      <c r="BK55" s="100">
        <v>682</v>
      </c>
    </row>
    <row r="56" spans="1:63" ht="19.5">
      <c r="A56" s="5"/>
      <c r="B56" s="5">
        <v>1</v>
      </c>
      <c r="C56" s="111">
        <f>'人事費'!B55</f>
        <v>7</v>
      </c>
      <c r="D56" s="111">
        <f>'人事費'!D55</f>
        <v>14</v>
      </c>
      <c r="E56" s="111">
        <f>'人事費'!E55</f>
        <v>0</v>
      </c>
      <c r="F56" s="111">
        <f>'人事費'!F55</f>
        <v>1</v>
      </c>
      <c r="G56" s="111">
        <f>'人事費'!G55</f>
        <v>0</v>
      </c>
      <c r="H56" s="111">
        <f>'人事費'!H55</f>
        <v>1</v>
      </c>
      <c r="I56" s="111">
        <f>'人事費'!I55</f>
        <v>0</v>
      </c>
      <c r="J56" s="111">
        <v>0</v>
      </c>
      <c r="K56" s="113">
        <f t="shared" si="14"/>
        <v>14</v>
      </c>
      <c r="L56" s="110">
        <v>1</v>
      </c>
      <c r="M56" s="46" t="s">
        <v>82</v>
      </c>
      <c r="N56" s="99">
        <f t="shared" si="15"/>
        <v>12760000</v>
      </c>
      <c r="O56" s="99">
        <f>'人事費'!M55</f>
        <v>11037122</v>
      </c>
      <c r="P56" s="114">
        <f t="shared" si="13"/>
        <v>25480</v>
      </c>
      <c r="Q56" s="114">
        <v>23500</v>
      </c>
      <c r="R56" s="117"/>
      <c r="S56" s="117"/>
      <c r="T56" s="117"/>
      <c r="U56" s="117"/>
      <c r="V56" s="131"/>
      <c r="W56" s="128"/>
      <c r="X56" s="135">
        <v>7000</v>
      </c>
      <c r="Y56" s="186"/>
      <c r="Z56" s="186">
        <v>561735</v>
      </c>
      <c r="AA56" s="123"/>
      <c r="AB56" s="123">
        <f t="shared" si="16"/>
        <v>10800</v>
      </c>
      <c r="AC56" s="123">
        <v>216108</v>
      </c>
      <c r="AD56" s="109"/>
      <c r="AE56" s="109"/>
      <c r="AF56" s="123">
        <f t="shared" si="22"/>
        <v>0</v>
      </c>
      <c r="AG56" s="123"/>
      <c r="AH56" s="123"/>
      <c r="AI56" s="123"/>
      <c r="AJ56" s="109">
        <v>164250</v>
      </c>
      <c r="AK56" s="109">
        <f t="shared" si="17"/>
        <v>290400</v>
      </c>
      <c r="AL56" s="109">
        <f t="shared" si="18"/>
        <v>21000</v>
      </c>
      <c r="AM56" s="208">
        <v>195000</v>
      </c>
      <c r="AN56" s="109">
        <f t="shared" si="19"/>
        <v>64200</v>
      </c>
      <c r="AO56" s="109"/>
      <c r="AP56" s="109"/>
      <c r="AQ56" s="116"/>
      <c r="AR56" s="116"/>
      <c r="AS56" s="116"/>
      <c r="AT56" s="109"/>
      <c r="AU56" s="109"/>
      <c r="AV56" s="125">
        <v>15000</v>
      </c>
      <c r="AW56" s="109">
        <v>2000</v>
      </c>
      <c r="AX56" s="109">
        <f t="shared" si="20"/>
        <v>6000</v>
      </c>
      <c r="AY56" s="109">
        <f t="shared" si="21"/>
        <v>18300</v>
      </c>
      <c r="AZ56" s="118">
        <f>200*'人事費'!C55</f>
        <v>3800</v>
      </c>
      <c r="BA56" s="118">
        <f>100*'人事費'!C55</f>
        <v>1900</v>
      </c>
      <c r="BB56" s="118"/>
      <c r="BC56" s="118">
        <v>60000</v>
      </c>
      <c r="BD56" s="117"/>
      <c r="BE56" s="107">
        <v>7000</v>
      </c>
      <c r="BF56" s="107"/>
      <c r="BG56" s="108"/>
      <c r="BH56" s="107">
        <v>29000</v>
      </c>
      <c r="BI56" s="107"/>
      <c r="BJ56" s="107"/>
      <c r="BK56" s="100">
        <v>405</v>
      </c>
    </row>
    <row r="57" spans="1:63" ht="19.5">
      <c r="A57" s="5"/>
      <c r="B57" s="5">
        <v>1</v>
      </c>
      <c r="C57" s="111">
        <f>'人事費'!B56</f>
        <v>7</v>
      </c>
      <c r="D57" s="111">
        <f>'人事費'!D56</f>
        <v>14</v>
      </c>
      <c r="E57" s="111">
        <f>'人事費'!E56</f>
        <v>0</v>
      </c>
      <c r="F57" s="111">
        <f>'人事費'!F56</f>
        <v>1</v>
      </c>
      <c r="G57" s="111">
        <f>'人事費'!G56</f>
        <v>0</v>
      </c>
      <c r="H57" s="111">
        <f>'人事費'!H56</f>
        <v>1</v>
      </c>
      <c r="I57" s="111">
        <f>'人事費'!I56</f>
        <v>0</v>
      </c>
      <c r="J57" s="111">
        <v>0</v>
      </c>
      <c r="K57" s="113">
        <f t="shared" si="14"/>
        <v>14</v>
      </c>
      <c r="L57" s="110">
        <v>3</v>
      </c>
      <c r="M57" s="46" t="s">
        <v>28</v>
      </c>
      <c r="N57" s="99">
        <f t="shared" si="15"/>
        <v>16674000</v>
      </c>
      <c r="O57" s="99">
        <f>'人事費'!M56</f>
        <v>14340667</v>
      </c>
      <c r="P57" s="114">
        <f aca="true" t="shared" si="23" ref="P57:P88">+C57*14*260</f>
        <v>25480</v>
      </c>
      <c r="Q57" s="114">
        <v>23500</v>
      </c>
      <c r="R57" s="117"/>
      <c r="S57" s="117"/>
      <c r="T57" s="117"/>
      <c r="U57" s="117"/>
      <c r="V57" s="131"/>
      <c r="W57" s="128"/>
      <c r="X57" s="135">
        <v>7000</v>
      </c>
      <c r="Y57" s="186"/>
      <c r="Z57" s="186">
        <v>561735</v>
      </c>
      <c r="AA57" s="123"/>
      <c r="AB57" s="123">
        <f t="shared" si="16"/>
        <v>10800</v>
      </c>
      <c r="AC57" s="123">
        <v>216108</v>
      </c>
      <c r="AD57" s="109"/>
      <c r="AE57" s="109"/>
      <c r="AF57" s="123">
        <f t="shared" si="22"/>
        <v>0</v>
      </c>
      <c r="AG57" s="123"/>
      <c r="AH57" s="123"/>
      <c r="AI57" s="123">
        <v>68250</v>
      </c>
      <c r="AJ57" s="109">
        <v>96000</v>
      </c>
      <c r="AK57" s="109">
        <f t="shared" si="17"/>
        <v>290400</v>
      </c>
      <c r="AL57" s="109">
        <f t="shared" si="18"/>
        <v>21000</v>
      </c>
      <c r="AM57" s="208">
        <v>195000</v>
      </c>
      <c r="AN57" s="109">
        <f t="shared" si="19"/>
        <v>64200</v>
      </c>
      <c r="AO57" s="109">
        <v>30000</v>
      </c>
      <c r="AP57" s="109">
        <v>3000</v>
      </c>
      <c r="AQ57" s="116"/>
      <c r="AR57" s="116"/>
      <c r="AS57" s="116"/>
      <c r="AT57" s="109">
        <f>'車輛費用'!S20</f>
        <v>582555</v>
      </c>
      <c r="AU57" s="109"/>
      <c r="AV57" s="109"/>
      <c r="AW57" s="109"/>
      <c r="AX57" s="109">
        <f t="shared" si="20"/>
        <v>18000</v>
      </c>
      <c r="AY57" s="109">
        <f t="shared" si="21"/>
        <v>18300</v>
      </c>
      <c r="AZ57" s="118">
        <f>200*'人事費'!C56</f>
        <v>4000</v>
      </c>
      <c r="BA57" s="118">
        <f>100*'人事費'!C56</f>
        <v>2000</v>
      </c>
      <c r="BB57" s="118"/>
      <c r="BC57" s="118">
        <v>60000</v>
      </c>
      <c r="BD57" s="117"/>
      <c r="BE57" s="107">
        <v>7000</v>
      </c>
      <c r="BF57" s="107"/>
      <c r="BG57" s="107"/>
      <c r="BH57" s="107">
        <v>29000</v>
      </c>
      <c r="BI57" s="107"/>
      <c r="BJ57" s="107"/>
      <c r="BK57" s="100">
        <v>5</v>
      </c>
    </row>
    <row r="58" spans="1:63" ht="19.5">
      <c r="A58" s="121">
        <v>1</v>
      </c>
      <c r="B58" s="5">
        <v>3</v>
      </c>
      <c r="C58" s="111">
        <f>'人事費'!B57</f>
        <v>23</v>
      </c>
      <c r="D58" s="111">
        <f>'人事費'!D57</f>
        <v>45</v>
      </c>
      <c r="E58" s="111">
        <f>'人事費'!E57</f>
        <v>0</v>
      </c>
      <c r="F58" s="111">
        <f>'人事費'!F57</f>
        <v>2</v>
      </c>
      <c r="G58" s="111">
        <f>'人事費'!G57</f>
        <v>1</v>
      </c>
      <c r="H58" s="111">
        <f>'人事費'!H57</f>
        <v>0</v>
      </c>
      <c r="I58" s="111">
        <f>'人事費'!I57</f>
        <v>0</v>
      </c>
      <c r="J58" s="111">
        <v>2</v>
      </c>
      <c r="K58" s="113">
        <f t="shared" si="14"/>
        <v>47</v>
      </c>
      <c r="L58" s="110">
        <v>34</v>
      </c>
      <c r="M58" s="207" t="s">
        <v>83</v>
      </c>
      <c r="N58" s="99">
        <f t="shared" si="15"/>
        <v>55528000</v>
      </c>
      <c r="O58" s="99">
        <f>'人事費'!M57</f>
        <v>49916797</v>
      </c>
      <c r="P58" s="114">
        <f t="shared" si="23"/>
        <v>83720</v>
      </c>
      <c r="Q58" s="114"/>
      <c r="R58" s="116">
        <v>336960</v>
      </c>
      <c r="S58" s="116">
        <v>72000</v>
      </c>
      <c r="T58" s="116">
        <v>61680</v>
      </c>
      <c r="U58" s="116">
        <v>90000</v>
      </c>
      <c r="V58" s="132"/>
      <c r="W58" s="129"/>
      <c r="X58" s="135">
        <v>38500</v>
      </c>
      <c r="Y58" s="189">
        <v>600000</v>
      </c>
      <c r="Z58" s="186">
        <v>561735</v>
      </c>
      <c r="AA58" s="123"/>
      <c r="AB58" s="123">
        <f t="shared" si="16"/>
        <v>21600</v>
      </c>
      <c r="AC58" s="123">
        <v>320600</v>
      </c>
      <c r="AD58" s="109"/>
      <c r="AE58" s="109"/>
      <c r="AF58" s="123">
        <f t="shared" si="22"/>
        <v>0</v>
      </c>
      <c r="AG58" s="123"/>
      <c r="AH58" s="123"/>
      <c r="AI58" s="109">
        <v>328500</v>
      </c>
      <c r="AJ58" s="109"/>
      <c r="AK58" s="109">
        <f t="shared" si="17"/>
        <v>525600</v>
      </c>
      <c r="AL58" s="109">
        <f t="shared" si="18"/>
        <v>70500</v>
      </c>
      <c r="AM58" s="208">
        <v>513000</v>
      </c>
      <c r="AN58" s="109">
        <f t="shared" si="19"/>
        <v>73800</v>
      </c>
      <c r="AO58" s="109">
        <v>30000</v>
      </c>
      <c r="AP58" s="109">
        <v>3000</v>
      </c>
      <c r="AQ58" s="116">
        <v>189883</v>
      </c>
      <c r="AR58" s="116">
        <v>10000</v>
      </c>
      <c r="AS58" s="116">
        <v>45000</v>
      </c>
      <c r="AT58" s="109">
        <f>'車輛費用'!S22+'車輛費用'!S21</f>
        <v>917781</v>
      </c>
      <c r="AU58" s="109"/>
      <c r="AV58" s="125">
        <v>120000</v>
      </c>
      <c r="AW58" s="109"/>
      <c r="AX58" s="109">
        <f t="shared" si="20"/>
        <v>204000</v>
      </c>
      <c r="AY58" s="109">
        <f t="shared" si="21"/>
        <v>32700</v>
      </c>
      <c r="AZ58" s="118">
        <f>200*'人事費'!C57</f>
        <v>56400</v>
      </c>
      <c r="BA58" s="118">
        <f>100*'人事費'!C57</f>
        <v>28200</v>
      </c>
      <c r="BB58" s="118">
        <v>89000</v>
      </c>
      <c r="BC58" s="118"/>
      <c r="BD58" s="116">
        <v>16200</v>
      </c>
      <c r="BE58" s="107">
        <v>17000</v>
      </c>
      <c r="BF58" s="108">
        <v>26000</v>
      </c>
      <c r="BG58" s="108"/>
      <c r="BH58" s="107">
        <v>67000</v>
      </c>
      <c r="BI58" s="107"/>
      <c r="BJ58" s="107">
        <v>60000</v>
      </c>
      <c r="BK58" s="100">
        <v>844</v>
      </c>
    </row>
    <row r="59" spans="1:63" ht="19.5">
      <c r="A59" s="5"/>
      <c r="B59" s="5">
        <v>1</v>
      </c>
      <c r="C59" s="111">
        <f>'人事費'!B58</f>
        <v>7</v>
      </c>
      <c r="D59" s="111">
        <f>'人事費'!D58</f>
        <v>14</v>
      </c>
      <c r="E59" s="111">
        <f>'人事費'!E58</f>
        <v>0</v>
      </c>
      <c r="F59" s="111">
        <f>'人事費'!F58</f>
        <v>2</v>
      </c>
      <c r="G59" s="111">
        <f>'人事費'!G58</f>
        <v>0</v>
      </c>
      <c r="H59" s="111">
        <f>'人事費'!H58</f>
        <v>1</v>
      </c>
      <c r="I59" s="111">
        <f>'人事費'!I58</f>
        <v>0</v>
      </c>
      <c r="J59" s="111">
        <v>1</v>
      </c>
      <c r="K59" s="113">
        <f t="shared" si="14"/>
        <v>15</v>
      </c>
      <c r="L59" s="110">
        <v>2</v>
      </c>
      <c r="M59" s="207" t="s">
        <v>84</v>
      </c>
      <c r="N59" s="99">
        <f t="shared" si="15"/>
        <v>17422000</v>
      </c>
      <c r="O59" s="99">
        <f>'人事費'!M58</f>
        <v>15143424</v>
      </c>
      <c r="P59" s="114">
        <f t="shared" si="23"/>
        <v>25480</v>
      </c>
      <c r="Q59" s="114"/>
      <c r="R59" s="117"/>
      <c r="S59" s="117"/>
      <c r="T59" s="117"/>
      <c r="U59" s="117"/>
      <c r="V59" s="131"/>
      <c r="W59" s="128"/>
      <c r="X59" s="135">
        <v>14000</v>
      </c>
      <c r="Y59" s="186">
        <v>600000</v>
      </c>
      <c r="Z59" s="186">
        <v>561735</v>
      </c>
      <c r="AA59" s="123"/>
      <c r="AB59" s="123">
        <f t="shared" si="16"/>
        <v>21600</v>
      </c>
      <c r="AC59" s="123">
        <v>216108</v>
      </c>
      <c r="AD59" s="109"/>
      <c r="AE59" s="109"/>
      <c r="AF59" s="123">
        <f t="shared" si="22"/>
        <v>0</v>
      </c>
      <c r="AG59" s="123"/>
      <c r="AH59" s="123"/>
      <c r="AI59" s="123">
        <v>68250</v>
      </c>
      <c r="AJ59" s="109">
        <v>96000</v>
      </c>
      <c r="AK59" s="109">
        <f t="shared" si="17"/>
        <v>290400</v>
      </c>
      <c r="AL59" s="109">
        <f t="shared" si="18"/>
        <v>22500</v>
      </c>
      <c r="AM59" s="208">
        <v>195000</v>
      </c>
      <c r="AN59" s="109">
        <f t="shared" si="19"/>
        <v>64200</v>
      </c>
      <c r="AO59" s="109"/>
      <c r="AP59" s="109"/>
      <c r="AQ59" s="116"/>
      <c r="AR59" s="116"/>
      <c r="AS59" s="116"/>
      <c r="AT59" s="109"/>
      <c r="AU59" s="109"/>
      <c r="AV59" s="109"/>
      <c r="AW59" s="109"/>
      <c r="AX59" s="109">
        <f t="shared" si="20"/>
        <v>12000</v>
      </c>
      <c r="AY59" s="109">
        <f t="shared" si="21"/>
        <v>18300</v>
      </c>
      <c r="AZ59" s="118">
        <f>200*'人事費'!C58</f>
        <v>7600</v>
      </c>
      <c r="BA59" s="118">
        <f>100*'人事費'!C58</f>
        <v>3800</v>
      </c>
      <c r="BB59" s="118"/>
      <c r="BC59" s="118"/>
      <c r="BD59" s="117"/>
      <c r="BE59" s="107">
        <v>7000</v>
      </c>
      <c r="BF59" s="107">
        <v>25000</v>
      </c>
      <c r="BG59" s="107"/>
      <c r="BH59" s="107">
        <v>29000</v>
      </c>
      <c r="BI59" s="107"/>
      <c r="BJ59" s="107"/>
      <c r="BK59" s="100">
        <v>603</v>
      </c>
    </row>
    <row r="60" spans="1:63" s="6" customFormat="1" ht="19.5">
      <c r="A60" s="5"/>
      <c r="B60" s="5">
        <v>1</v>
      </c>
      <c r="C60" s="111">
        <f>'人事費'!B59</f>
        <v>7</v>
      </c>
      <c r="D60" s="111">
        <f>'人事費'!D59</f>
        <v>15</v>
      </c>
      <c r="E60" s="111">
        <f>'人事費'!E59</f>
        <v>0</v>
      </c>
      <c r="F60" s="111">
        <f>'人事費'!F59</f>
        <v>1</v>
      </c>
      <c r="G60" s="111">
        <f>'人事費'!G59</f>
        <v>0</v>
      </c>
      <c r="H60" s="111">
        <f>'人事費'!H59</f>
        <v>1</v>
      </c>
      <c r="I60" s="111">
        <f>'人事費'!I59</f>
        <v>0</v>
      </c>
      <c r="J60" s="111">
        <v>1</v>
      </c>
      <c r="K60" s="113">
        <f t="shared" si="14"/>
        <v>16</v>
      </c>
      <c r="L60" s="110">
        <v>8</v>
      </c>
      <c r="M60" s="46" t="s">
        <v>127</v>
      </c>
      <c r="N60" s="99">
        <f t="shared" si="15"/>
        <v>18201000</v>
      </c>
      <c r="O60" s="99">
        <f>'人事費'!M59</f>
        <v>15818758</v>
      </c>
      <c r="P60" s="114">
        <f t="shared" si="23"/>
        <v>25480</v>
      </c>
      <c r="Q60" s="114">
        <v>23500</v>
      </c>
      <c r="R60" s="117"/>
      <c r="S60" s="117"/>
      <c r="T60" s="117"/>
      <c r="U60" s="117"/>
      <c r="V60" s="131"/>
      <c r="W60" s="128"/>
      <c r="X60" s="135">
        <v>10500</v>
      </c>
      <c r="Y60" s="186"/>
      <c r="Z60" s="186">
        <v>561735</v>
      </c>
      <c r="AA60" s="123"/>
      <c r="AB60" s="123">
        <f t="shared" si="16"/>
        <v>10800</v>
      </c>
      <c r="AC60" s="123">
        <v>216108</v>
      </c>
      <c r="AD60" s="109"/>
      <c r="AE60" s="109"/>
      <c r="AF60" s="123">
        <f t="shared" si="22"/>
        <v>0</v>
      </c>
      <c r="AG60" s="123"/>
      <c r="AH60" s="123"/>
      <c r="AI60" s="123">
        <v>68250</v>
      </c>
      <c r="AJ60" s="109">
        <v>96000</v>
      </c>
      <c r="AK60" s="109">
        <f t="shared" si="17"/>
        <v>290400</v>
      </c>
      <c r="AL60" s="109">
        <f t="shared" si="18"/>
        <v>24000</v>
      </c>
      <c r="AM60" s="208">
        <v>195000</v>
      </c>
      <c r="AN60" s="109">
        <f t="shared" si="19"/>
        <v>64200</v>
      </c>
      <c r="AO60" s="109"/>
      <c r="AP60" s="109"/>
      <c r="AQ60" s="116"/>
      <c r="AR60" s="116"/>
      <c r="AS60" s="116"/>
      <c r="AT60" s="109">
        <f>'車輛費用'!S23</f>
        <v>599555</v>
      </c>
      <c r="AU60" s="109"/>
      <c r="AV60" s="125"/>
      <c r="AW60" s="109">
        <v>2000</v>
      </c>
      <c r="AX60" s="109">
        <f t="shared" si="20"/>
        <v>48000</v>
      </c>
      <c r="AY60" s="109">
        <f t="shared" si="21"/>
        <v>18300</v>
      </c>
      <c r="AZ60" s="118">
        <f>200*'人事費'!C59</f>
        <v>8000</v>
      </c>
      <c r="BA60" s="118">
        <f>100*'人事費'!C59</f>
        <v>4000</v>
      </c>
      <c r="BB60" s="118"/>
      <c r="BC60" s="118"/>
      <c r="BD60" s="117"/>
      <c r="BE60" s="107">
        <v>7000</v>
      </c>
      <c r="BF60" s="107"/>
      <c r="BG60" s="108"/>
      <c r="BH60" s="107">
        <v>29000</v>
      </c>
      <c r="BI60" s="107">
        <v>80000</v>
      </c>
      <c r="BJ60" s="107"/>
      <c r="BK60" s="100">
        <v>414</v>
      </c>
    </row>
    <row r="61" spans="1:63" ht="19.5">
      <c r="A61" s="5"/>
      <c r="B61" s="5"/>
      <c r="C61" s="111">
        <f>'人事費'!B60</f>
        <v>6</v>
      </c>
      <c r="D61" s="111">
        <f>'人事費'!D60</f>
        <v>13</v>
      </c>
      <c r="E61" s="111">
        <f>'人事費'!E60</f>
        <v>0</v>
      </c>
      <c r="F61" s="111">
        <f>'人事費'!F60</f>
        <v>0</v>
      </c>
      <c r="G61" s="111">
        <f>'人事費'!G60</f>
        <v>0</v>
      </c>
      <c r="H61" s="111">
        <f>'人事費'!H60</f>
        <v>0</v>
      </c>
      <c r="I61" s="111">
        <f>'人事費'!I60</f>
        <v>0</v>
      </c>
      <c r="J61" s="111">
        <v>0</v>
      </c>
      <c r="K61" s="113">
        <f t="shared" si="14"/>
        <v>13</v>
      </c>
      <c r="L61" s="110">
        <v>2</v>
      </c>
      <c r="M61" s="46" t="s">
        <v>29</v>
      </c>
      <c r="N61" s="99">
        <f t="shared" si="15"/>
        <v>13262000</v>
      </c>
      <c r="O61" s="99">
        <f>'人事費'!M60</f>
        <v>12353477</v>
      </c>
      <c r="P61" s="114">
        <f t="shared" si="23"/>
        <v>21840</v>
      </c>
      <c r="Q61" s="114">
        <v>23500</v>
      </c>
      <c r="R61" s="117"/>
      <c r="S61" s="117"/>
      <c r="T61" s="117"/>
      <c r="U61" s="117"/>
      <c r="V61" s="131"/>
      <c r="W61" s="128"/>
      <c r="X61" s="135">
        <v>7000</v>
      </c>
      <c r="Y61" s="186"/>
      <c r="Z61" s="186"/>
      <c r="AA61" s="123"/>
      <c r="AB61" s="123">
        <f t="shared" si="16"/>
        <v>0</v>
      </c>
      <c r="AC61" s="123"/>
      <c r="AD61" s="109"/>
      <c r="AE61" s="109"/>
      <c r="AF61" s="123">
        <f t="shared" si="22"/>
        <v>0</v>
      </c>
      <c r="AG61" s="123"/>
      <c r="AH61" s="123"/>
      <c r="AI61" s="123">
        <v>164250</v>
      </c>
      <c r="AJ61" s="109"/>
      <c r="AK61" s="109">
        <f t="shared" si="17"/>
        <v>283200</v>
      </c>
      <c r="AL61" s="109">
        <f t="shared" si="18"/>
        <v>19500</v>
      </c>
      <c r="AM61" s="208">
        <v>171000</v>
      </c>
      <c r="AN61" s="109">
        <f t="shared" si="19"/>
        <v>63600</v>
      </c>
      <c r="AO61" s="109"/>
      <c r="AP61" s="109"/>
      <c r="AQ61" s="116"/>
      <c r="AR61" s="116"/>
      <c r="AS61" s="116"/>
      <c r="AT61" s="109"/>
      <c r="AU61" s="109"/>
      <c r="AV61" s="125">
        <v>2000</v>
      </c>
      <c r="AW61" s="109"/>
      <c r="AX61" s="109">
        <f t="shared" si="20"/>
        <v>12000</v>
      </c>
      <c r="AY61" s="109">
        <f t="shared" si="21"/>
        <v>17400</v>
      </c>
      <c r="AZ61" s="118">
        <f>200*'人事費'!C60</f>
        <v>4400</v>
      </c>
      <c r="BA61" s="118">
        <f>100*'人事費'!C60</f>
        <v>2200</v>
      </c>
      <c r="BB61" s="118"/>
      <c r="BC61" s="118">
        <v>80000</v>
      </c>
      <c r="BD61" s="117"/>
      <c r="BE61" s="107">
        <v>7000</v>
      </c>
      <c r="BF61" s="107"/>
      <c r="BG61" s="107"/>
      <c r="BH61" s="107">
        <v>29000</v>
      </c>
      <c r="BI61" s="107"/>
      <c r="BJ61" s="107"/>
      <c r="BK61" s="190">
        <v>633</v>
      </c>
    </row>
    <row r="62" spans="1:63" ht="19.5">
      <c r="A62" s="5"/>
      <c r="B62" s="5">
        <v>1</v>
      </c>
      <c r="C62" s="111">
        <f>'人事費'!B61</f>
        <v>7</v>
      </c>
      <c r="D62" s="111">
        <f>'人事費'!D61</f>
        <v>14</v>
      </c>
      <c r="E62" s="111">
        <f>'人事費'!E61</f>
        <v>0</v>
      </c>
      <c r="F62" s="111">
        <f>'人事費'!F61</f>
        <v>2</v>
      </c>
      <c r="G62" s="111">
        <f>'人事費'!G61</f>
        <v>0</v>
      </c>
      <c r="H62" s="111">
        <f>'人事費'!H61</f>
        <v>1</v>
      </c>
      <c r="I62" s="111">
        <f>'人事費'!I61</f>
        <v>0</v>
      </c>
      <c r="J62" s="111">
        <v>1</v>
      </c>
      <c r="K62" s="113">
        <f t="shared" si="14"/>
        <v>15</v>
      </c>
      <c r="L62" s="110">
        <v>5</v>
      </c>
      <c r="M62" s="46" t="s">
        <v>30</v>
      </c>
      <c r="N62" s="99">
        <f t="shared" si="15"/>
        <v>15841000</v>
      </c>
      <c r="O62" s="99">
        <f>'人事費'!M61</f>
        <v>13551929</v>
      </c>
      <c r="P62" s="114">
        <f t="shared" si="23"/>
        <v>25480</v>
      </c>
      <c r="Q62" s="114"/>
      <c r="R62" s="117"/>
      <c r="S62" s="117"/>
      <c r="T62" s="117"/>
      <c r="U62" s="117"/>
      <c r="V62" s="131"/>
      <c r="W62" s="128"/>
      <c r="X62" s="135">
        <v>7000</v>
      </c>
      <c r="Y62" s="186">
        <v>600000</v>
      </c>
      <c r="Z62" s="186">
        <v>561735</v>
      </c>
      <c r="AA62" s="123"/>
      <c r="AB62" s="123">
        <f t="shared" si="16"/>
        <v>21600</v>
      </c>
      <c r="AC62" s="123">
        <v>216108</v>
      </c>
      <c r="AD62" s="109"/>
      <c r="AE62" s="109"/>
      <c r="AF62" s="123">
        <f t="shared" si="22"/>
        <v>0</v>
      </c>
      <c r="AG62" s="123"/>
      <c r="AH62" s="123"/>
      <c r="AI62" s="123">
        <v>68250</v>
      </c>
      <c r="AJ62" s="109">
        <v>96000</v>
      </c>
      <c r="AK62" s="109">
        <f t="shared" si="17"/>
        <v>290400</v>
      </c>
      <c r="AL62" s="109">
        <f t="shared" si="18"/>
        <v>22500</v>
      </c>
      <c r="AM62" s="208">
        <v>195000</v>
      </c>
      <c r="AN62" s="109">
        <f t="shared" si="19"/>
        <v>64200</v>
      </c>
      <c r="AO62" s="109"/>
      <c r="AP62" s="109"/>
      <c r="AQ62" s="116"/>
      <c r="AR62" s="116"/>
      <c r="AS62" s="116"/>
      <c r="AT62" s="109"/>
      <c r="AU62" s="109"/>
      <c r="AV62" s="109"/>
      <c r="AW62" s="109"/>
      <c r="AX62" s="109">
        <f t="shared" si="20"/>
        <v>30000</v>
      </c>
      <c r="AY62" s="109">
        <f t="shared" si="21"/>
        <v>18300</v>
      </c>
      <c r="AZ62" s="118">
        <f>200*'人事費'!C61</f>
        <v>7600</v>
      </c>
      <c r="BA62" s="118">
        <f>100*'人事費'!C61</f>
        <v>3800</v>
      </c>
      <c r="BB62" s="118"/>
      <c r="BC62" s="118"/>
      <c r="BD62" s="117"/>
      <c r="BE62" s="107">
        <v>7000</v>
      </c>
      <c r="BF62" s="107"/>
      <c r="BG62" s="108"/>
      <c r="BH62" s="107">
        <v>29000</v>
      </c>
      <c r="BI62" s="107"/>
      <c r="BJ62" s="107">
        <v>25000</v>
      </c>
      <c r="BK62" s="100">
        <v>98</v>
      </c>
    </row>
    <row r="63" spans="1:63" ht="19.5">
      <c r="A63" s="5"/>
      <c r="B63" s="5">
        <v>1</v>
      </c>
      <c r="C63" s="111">
        <f>'人事費'!B62</f>
        <v>7</v>
      </c>
      <c r="D63" s="111">
        <f>'人事費'!D62</f>
        <v>14</v>
      </c>
      <c r="E63" s="111">
        <f>'人事費'!E62</f>
        <v>0</v>
      </c>
      <c r="F63" s="111">
        <f>'人事費'!F62</f>
        <v>2</v>
      </c>
      <c r="G63" s="111">
        <f>'人事費'!G62</f>
        <v>0</v>
      </c>
      <c r="H63" s="111">
        <f>'人事費'!H62</f>
        <v>1</v>
      </c>
      <c r="I63" s="111">
        <f>'人事費'!I62</f>
        <v>0</v>
      </c>
      <c r="J63" s="111">
        <v>0</v>
      </c>
      <c r="K63" s="113">
        <f t="shared" si="14"/>
        <v>14</v>
      </c>
      <c r="L63" s="110">
        <v>1</v>
      </c>
      <c r="M63" s="207" t="s">
        <v>342</v>
      </c>
      <c r="N63" s="99">
        <f t="shared" si="15"/>
        <v>17298000</v>
      </c>
      <c r="O63" s="99">
        <f>'人事費'!M62</f>
        <v>14427594</v>
      </c>
      <c r="P63" s="114">
        <f t="shared" si="23"/>
        <v>25480</v>
      </c>
      <c r="Q63" s="114"/>
      <c r="R63" s="117"/>
      <c r="S63" s="117"/>
      <c r="T63" s="117"/>
      <c r="U63" s="117"/>
      <c r="V63" s="131"/>
      <c r="W63" s="128"/>
      <c r="X63" s="135">
        <v>7000</v>
      </c>
      <c r="Y63" s="186"/>
      <c r="Z63" s="186">
        <v>561735</v>
      </c>
      <c r="AA63" s="123">
        <v>561735</v>
      </c>
      <c r="AB63" s="123">
        <f t="shared" si="16"/>
        <v>21600</v>
      </c>
      <c r="AC63" s="123">
        <v>216108</v>
      </c>
      <c r="AD63" s="109"/>
      <c r="AE63" s="109"/>
      <c r="AF63" s="123">
        <f t="shared" si="22"/>
        <v>0</v>
      </c>
      <c r="AG63" s="123"/>
      <c r="AH63" s="123"/>
      <c r="AI63" s="123">
        <v>159250</v>
      </c>
      <c r="AJ63" s="109">
        <v>5000</v>
      </c>
      <c r="AK63" s="109">
        <f t="shared" si="17"/>
        <v>290400</v>
      </c>
      <c r="AL63" s="109">
        <f t="shared" si="18"/>
        <v>21000</v>
      </c>
      <c r="AM63" s="208">
        <v>195000</v>
      </c>
      <c r="AN63" s="109">
        <f t="shared" si="19"/>
        <v>64200</v>
      </c>
      <c r="AO63" s="109"/>
      <c r="AP63" s="109"/>
      <c r="AQ63" s="116"/>
      <c r="AR63" s="116"/>
      <c r="AS63" s="116"/>
      <c r="AT63" s="109">
        <f>'車輛費用'!S24</f>
        <v>589555</v>
      </c>
      <c r="AU63" s="109"/>
      <c r="AV63" s="109"/>
      <c r="AW63" s="109"/>
      <c r="AX63" s="109">
        <f t="shared" si="20"/>
        <v>6000</v>
      </c>
      <c r="AY63" s="109">
        <f t="shared" si="21"/>
        <v>18300</v>
      </c>
      <c r="AZ63" s="118">
        <f>200*'人事費'!C62</f>
        <v>7600</v>
      </c>
      <c r="BA63" s="118">
        <f>100*'人事費'!C62</f>
        <v>3800</v>
      </c>
      <c r="BB63" s="118"/>
      <c r="BC63" s="118">
        <v>80000</v>
      </c>
      <c r="BD63" s="117"/>
      <c r="BE63" s="107">
        <v>7000</v>
      </c>
      <c r="BF63" s="107"/>
      <c r="BG63" s="107"/>
      <c r="BH63" s="107">
        <v>29000</v>
      </c>
      <c r="BI63" s="107"/>
      <c r="BJ63" s="107"/>
      <c r="BK63" s="100">
        <v>643</v>
      </c>
    </row>
    <row r="64" spans="1:63" ht="19.5">
      <c r="A64" s="5"/>
      <c r="B64" s="5"/>
      <c r="C64" s="111">
        <f>'人事費'!B63</f>
        <v>6</v>
      </c>
      <c r="D64" s="111">
        <f>'人事費'!D63</f>
        <v>13</v>
      </c>
      <c r="E64" s="111">
        <f>'人事費'!E63</f>
        <v>0</v>
      </c>
      <c r="F64" s="111">
        <f>'人事費'!F63</f>
        <v>0</v>
      </c>
      <c r="G64" s="111">
        <f>'人事費'!G63</f>
        <v>0</v>
      </c>
      <c r="H64" s="111">
        <f>'人事費'!H63</f>
        <v>0</v>
      </c>
      <c r="I64" s="111">
        <f>'人事費'!I63</f>
        <v>0</v>
      </c>
      <c r="J64" s="111">
        <v>1</v>
      </c>
      <c r="K64" s="113">
        <f t="shared" si="14"/>
        <v>14</v>
      </c>
      <c r="L64" s="110">
        <v>3</v>
      </c>
      <c r="M64" s="46" t="s">
        <v>32</v>
      </c>
      <c r="N64" s="99">
        <f t="shared" si="15"/>
        <v>14873000</v>
      </c>
      <c r="O64" s="99">
        <f>'人事費'!M63</f>
        <v>14027706</v>
      </c>
      <c r="P64" s="114">
        <f t="shared" si="23"/>
        <v>21840</v>
      </c>
      <c r="Q64" s="114">
        <v>23500</v>
      </c>
      <c r="R64" s="117"/>
      <c r="S64" s="117"/>
      <c r="T64" s="117"/>
      <c r="U64" s="117"/>
      <c r="V64" s="131"/>
      <c r="W64" s="128"/>
      <c r="X64" s="135">
        <v>14000</v>
      </c>
      <c r="Y64" s="186"/>
      <c r="Z64" s="186"/>
      <c r="AA64" s="123"/>
      <c r="AB64" s="123">
        <f t="shared" si="16"/>
        <v>0</v>
      </c>
      <c r="AC64" s="123"/>
      <c r="AD64" s="109"/>
      <c r="AE64" s="109"/>
      <c r="AF64" s="123">
        <f t="shared" si="22"/>
        <v>0</v>
      </c>
      <c r="AG64" s="123"/>
      <c r="AH64" s="123"/>
      <c r="AI64" s="123">
        <v>164250</v>
      </c>
      <c r="AJ64" s="109"/>
      <c r="AK64" s="109">
        <f t="shared" si="17"/>
        <v>283200</v>
      </c>
      <c r="AL64" s="109">
        <f t="shared" si="18"/>
        <v>21000</v>
      </c>
      <c r="AM64" s="208">
        <v>171000</v>
      </c>
      <c r="AN64" s="109">
        <f t="shared" si="19"/>
        <v>63600</v>
      </c>
      <c r="AO64" s="109"/>
      <c r="AP64" s="109"/>
      <c r="AQ64" s="116"/>
      <c r="AR64" s="116"/>
      <c r="AS64" s="116"/>
      <c r="AT64" s="109"/>
      <c r="AU64" s="109"/>
      <c r="AV64" s="109"/>
      <c r="AW64" s="109"/>
      <c r="AX64" s="109">
        <f t="shared" si="20"/>
        <v>18000</v>
      </c>
      <c r="AY64" s="109">
        <f t="shared" si="21"/>
        <v>17400</v>
      </c>
      <c r="AZ64" s="118">
        <f>200*'人事費'!C63</f>
        <v>7400</v>
      </c>
      <c r="BA64" s="118">
        <f>100*'人事費'!C63</f>
        <v>3700</v>
      </c>
      <c r="BB64" s="118"/>
      <c r="BC64" s="118"/>
      <c r="BD64" s="117"/>
      <c r="BE64" s="107">
        <v>7000</v>
      </c>
      <c r="BF64" s="107"/>
      <c r="BG64" s="108"/>
      <c r="BH64" s="107">
        <v>29000</v>
      </c>
      <c r="BI64" s="107"/>
      <c r="BJ64" s="107"/>
      <c r="BK64" s="100">
        <v>404</v>
      </c>
    </row>
    <row r="65" spans="1:63" ht="19.5">
      <c r="A65" s="5"/>
      <c r="B65" s="5">
        <v>2</v>
      </c>
      <c r="C65" s="111">
        <f>'人事費'!B64</f>
        <v>19</v>
      </c>
      <c r="D65" s="111">
        <f>'人事費'!D64</f>
        <v>37</v>
      </c>
      <c r="E65" s="111">
        <f>'人事費'!E64</f>
        <v>0</v>
      </c>
      <c r="F65" s="111">
        <f>'人事費'!F64</f>
        <v>3</v>
      </c>
      <c r="G65" s="111">
        <f>'人事費'!G64</f>
        <v>1</v>
      </c>
      <c r="H65" s="111">
        <f>'人事費'!H64</f>
        <v>0</v>
      </c>
      <c r="I65" s="111">
        <f>'人事費'!I64</f>
        <v>0</v>
      </c>
      <c r="J65" s="111">
        <v>1</v>
      </c>
      <c r="K65" s="113">
        <f t="shared" si="14"/>
        <v>38</v>
      </c>
      <c r="L65" s="110">
        <v>14</v>
      </c>
      <c r="M65" s="207" t="s">
        <v>343</v>
      </c>
      <c r="N65" s="99">
        <f t="shared" si="15"/>
        <v>45613000</v>
      </c>
      <c r="O65" s="99">
        <f>'人事費'!M64</f>
        <v>41793090</v>
      </c>
      <c r="P65" s="114">
        <f t="shared" si="23"/>
        <v>69160</v>
      </c>
      <c r="Q65" s="114"/>
      <c r="R65" s="117"/>
      <c r="S65" s="117"/>
      <c r="T65" s="117"/>
      <c r="U65" s="117"/>
      <c r="V65" s="131"/>
      <c r="W65" s="128"/>
      <c r="X65" s="135">
        <v>35000</v>
      </c>
      <c r="Y65" s="186"/>
      <c r="Z65" s="186">
        <v>561735</v>
      </c>
      <c r="AA65" s="123">
        <v>1123470</v>
      </c>
      <c r="AB65" s="123">
        <f t="shared" si="16"/>
        <v>32400</v>
      </c>
      <c r="AC65" s="123">
        <v>320600</v>
      </c>
      <c r="AD65" s="109"/>
      <c r="AE65" s="109"/>
      <c r="AF65" s="123">
        <f t="shared" si="22"/>
        <v>0</v>
      </c>
      <c r="AG65" s="123"/>
      <c r="AH65" s="123"/>
      <c r="AI65" s="123">
        <v>68250</v>
      </c>
      <c r="AJ65" s="109">
        <v>96000</v>
      </c>
      <c r="AK65" s="109">
        <f t="shared" si="17"/>
        <v>376800</v>
      </c>
      <c r="AL65" s="109">
        <f t="shared" si="18"/>
        <v>57000</v>
      </c>
      <c r="AM65" s="208">
        <v>441000</v>
      </c>
      <c r="AN65" s="109">
        <f t="shared" si="19"/>
        <v>71400</v>
      </c>
      <c r="AO65" s="109">
        <v>60000</v>
      </c>
      <c r="AP65" s="109">
        <v>6000</v>
      </c>
      <c r="AQ65" s="116"/>
      <c r="AR65" s="116"/>
      <c r="AS65" s="116"/>
      <c r="AT65" s="109"/>
      <c r="AU65" s="109"/>
      <c r="AV65" s="125"/>
      <c r="AW65" s="109">
        <v>10000</v>
      </c>
      <c r="AX65" s="109">
        <f t="shared" si="20"/>
        <v>84000</v>
      </c>
      <c r="AY65" s="109">
        <f t="shared" si="21"/>
        <v>29100</v>
      </c>
      <c r="AZ65" s="118">
        <f>200*'人事費'!C64</f>
        <v>75000</v>
      </c>
      <c r="BA65" s="118">
        <f>100*'人事費'!C64</f>
        <v>37500</v>
      </c>
      <c r="BB65" s="118"/>
      <c r="BC65" s="118"/>
      <c r="BD65" s="117"/>
      <c r="BE65" s="107">
        <v>20000</v>
      </c>
      <c r="BF65" s="107">
        <v>81000</v>
      </c>
      <c r="BG65" s="107"/>
      <c r="BH65" s="107">
        <v>82000</v>
      </c>
      <c r="BI65" s="107">
        <v>82000</v>
      </c>
      <c r="BJ65" s="107"/>
      <c r="BK65" s="100">
        <v>495</v>
      </c>
    </row>
    <row r="66" spans="1:63" ht="19.5">
      <c r="A66" s="5"/>
      <c r="B66" s="5">
        <v>1</v>
      </c>
      <c r="C66" s="111">
        <f>'人事費'!B65</f>
        <v>7</v>
      </c>
      <c r="D66" s="111">
        <f>'人事費'!D65</f>
        <v>14</v>
      </c>
      <c r="E66" s="111">
        <f>'人事費'!E65</f>
        <v>0</v>
      </c>
      <c r="F66" s="111">
        <f>'人事費'!F65</f>
        <v>1</v>
      </c>
      <c r="G66" s="111">
        <f>'人事費'!G65</f>
        <v>0</v>
      </c>
      <c r="H66" s="111">
        <f>'人事費'!H65</f>
        <v>1</v>
      </c>
      <c r="I66" s="111">
        <f>'人事費'!I65</f>
        <v>0</v>
      </c>
      <c r="J66" s="111">
        <v>0</v>
      </c>
      <c r="K66" s="113">
        <f t="shared" si="14"/>
        <v>14</v>
      </c>
      <c r="L66" s="110">
        <v>3</v>
      </c>
      <c r="M66" s="46" t="s">
        <v>85</v>
      </c>
      <c r="N66" s="99">
        <f t="shared" si="15"/>
        <v>15376000</v>
      </c>
      <c r="O66" s="99">
        <f>'人事費'!M65</f>
        <v>13627073</v>
      </c>
      <c r="P66" s="114">
        <f t="shared" si="23"/>
        <v>25480</v>
      </c>
      <c r="Q66" s="114">
        <v>23500</v>
      </c>
      <c r="R66" s="117"/>
      <c r="S66" s="117"/>
      <c r="T66" s="117"/>
      <c r="U66" s="117"/>
      <c r="V66" s="131"/>
      <c r="W66" s="128"/>
      <c r="X66" s="135">
        <v>14000</v>
      </c>
      <c r="Y66" s="186"/>
      <c r="Z66" s="186">
        <v>561735</v>
      </c>
      <c r="AA66" s="123"/>
      <c r="AB66" s="123">
        <f t="shared" si="16"/>
        <v>10800</v>
      </c>
      <c r="AC66" s="123">
        <v>216108</v>
      </c>
      <c r="AD66" s="109"/>
      <c r="AE66" s="109"/>
      <c r="AF66" s="123">
        <f t="shared" si="22"/>
        <v>0</v>
      </c>
      <c r="AG66" s="123"/>
      <c r="AH66" s="123"/>
      <c r="AI66" s="123">
        <v>164250</v>
      </c>
      <c r="AJ66" s="109"/>
      <c r="AK66" s="109">
        <f t="shared" si="17"/>
        <v>290400</v>
      </c>
      <c r="AL66" s="109">
        <f t="shared" si="18"/>
        <v>21000</v>
      </c>
      <c r="AM66" s="208">
        <v>195000</v>
      </c>
      <c r="AN66" s="109">
        <f t="shared" si="19"/>
        <v>64200</v>
      </c>
      <c r="AO66" s="109"/>
      <c r="AP66" s="109"/>
      <c r="AQ66" s="116"/>
      <c r="AR66" s="116"/>
      <c r="AS66" s="116"/>
      <c r="AT66" s="109"/>
      <c r="AU66" s="109"/>
      <c r="AV66" s="109"/>
      <c r="AW66" s="109"/>
      <c r="AX66" s="109">
        <f t="shared" si="20"/>
        <v>18000</v>
      </c>
      <c r="AY66" s="109">
        <f t="shared" si="21"/>
        <v>18300</v>
      </c>
      <c r="AZ66" s="118">
        <f>200*'人事費'!C65</f>
        <v>6600</v>
      </c>
      <c r="BA66" s="118">
        <f>100*'人事費'!C65</f>
        <v>3300</v>
      </c>
      <c r="BB66" s="118"/>
      <c r="BC66" s="118">
        <v>80000</v>
      </c>
      <c r="BD66" s="117"/>
      <c r="BE66" s="107">
        <v>7000</v>
      </c>
      <c r="BF66" s="107"/>
      <c r="BG66" s="108"/>
      <c r="BH66" s="107">
        <v>29000</v>
      </c>
      <c r="BI66" s="107"/>
      <c r="BJ66" s="107"/>
      <c r="BK66" s="100">
        <v>254</v>
      </c>
    </row>
    <row r="67" spans="1:63" ht="19.5">
      <c r="A67" s="5"/>
      <c r="B67" s="5">
        <v>1</v>
      </c>
      <c r="C67" s="111">
        <f>'人事費'!B66</f>
        <v>7</v>
      </c>
      <c r="D67" s="111">
        <f>'人事費'!D66</f>
        <v>14</v>
      </c>
      <c r="E67" s="111">
        <f>'人事費'!E66</f>
        <v>0</v>
      </c>
      <c r="F67" s="111">
        <f>'人事費'!F66</f>
        <v>1</v>
      </c>
      <c r="G67" s="111">
        <f>'人事費'!G66</f>
        <v>0</v>
      </c>
      <c r="H67" s="111">
        <f>'人事費'!H66</f>
        <v>1</v>
      </c>
      <c r="I67" s="111">
        <f>'人事費'!I66</f>
        <v>0</v>
      </c>
      <c r="J67" s="111">
        <v>1</v>
      </c>
      <c r="K67" s="113">
        <f t="shared" si="14"/>
        <v>15</v>
      </c>
      <c r="L67" s="110">
        <v>1</v>
      </c>
      <c r="M67" s="46" t="s">
        <v>86</v>
      </c>
      <c r="N67" s="99">
        <f t="shared" si="15"/>
        <v>14427000</v>
      </c>
      <c r="O67" s="99">
        <f>'人事費'!M66</f>
        <v>12789501</v>
      </c>
      <c r="P67" s="114">
        <f t="shared" si="23"/>
        <v>25480</v>
      </c>
      <c r="Q67" s="114"/>
      <c r="R67" s="117"/>
      <c r="S67" s="117"/>
      <c r="T67" s="117"/>
      <c r="U67" s="117"/>
      <c r="V67" s="131"/>
      <c r="W67" s="128"/>
      <c r="X67" s="135">
        <v>14000</v>
      </c>
      <c r="Y67" s="186"/>
      <c r="Z67" s="186">
        <v>561735</v>
      </c>
      <c r="AA67" s="123"/>
      <c r="AB67" s="123">
        <f t="shared" si="16"/>
        <v>10800</v>
      </c>
      <c r="AC67" s="123">
        <v>216108</v>
      </c>
      <c r="AD67" s="109"/>
      <c r="AE67" s="109"/>
      <c r="AF67" s="123">
        <f t="shared" si="22"/>
        <v>0</v>
      </c>
      <c r="AG67" s="123"/>
      <c r="AH67" s="123"/>
      <c r="AI67" s="123">
        <v>68250</v>
      </c>
      <c r="AJ67" s="109">
        <v>96000</v>
      </c>
      <c r="AK67" s="109">
        <f t="shared" si="17"/>
        <v>290400</v>
      </c>
      <c r="AL67" s="109">
        <f t="shared" si="18"/>
        <v>22500</v>
      </c>
      <c r="AM67" s="208">
        <v>195000</v>
      </c>
      <c r="AN67" s="109">
        <f t="shared" si="19"/>
        <v>64200</v>
      </c>
      <c r="AO67" s="109"/>
      <c r="AP67" s="109"/>
      <c r="AQ67" s="116"/>
      <c r="AR67" s="116"/>
      <c r="AS67" s="116"/>
      <c r="AT67" s="109"/>
      <c r="AU67" s="109"/>
      <c r="AV67" s="109"/>
      <c r="AW67" s="109"/>
      <c r="AX67" s="109">
        <f t="shared" si="20"/>
        <v>6000</v>
      </c>
      <c r="AY67" s="109">
        <f t="shared" si="21"/>
        <v>18300</v>
      </c>
      <c r="AZ67" s="118">
        <f>200*'人事費'!C66</f>
        <v>8400</v>
      </c>
      <c r="BA67" s="118">
        <f>100*'人事費'!C66</f>
        <v>4200</v>
      </c>
      <c r="BB67" s="118"/>
      <c r="BC67" s="118"/>
      <c r="BD67" s="117"/>
      <c r="BE67" s="107">
        <v>7000</v>
      </c>
      <c r="BF67" s="107"/>
      <c r="BG67" s="107"/>
      <c r="BH67" s="107">
        <v>29000</v>
      </c>
      <c r="BI67" s="107"/>
      <c r="BJ67" s="107"/>
      <c r="BK67" s="100">
        <v>126</v>
      </c>
    </row>
    <row r="68" spans="1:63" s="6" customFormat="1" ht="19.5">
      <c r="A68" s="5"/>
      <c r="B68" s="5">
        <v>1</v>
      </c>
      <c r="C68" s="111">
        <f>'人事費'!B67</f>
        <v>7</v>
      </c>
      <c r="D68" s="111">
        <f>'人事費'!D67</f>
        <v>14</v>
      </c>
      <c r="E68" s="111">
        <f>'人事費'!E67</f>
        <v>0</v>
      </c>
      <c r="F68" s="111">
        <f>'人事費'!F67</f>
        <v>2</v>
      </c>
      <c r="G68" s="111">
        <f>'人事費'!G67</f>
        <v>0</v>
      </c>
      <c r="H68" s="111">
        <f>'人事費'!H67</f>
        <v>1</v>
      </c>
      <c r="I68" s="111">
        <f>'人事費'!I67</f>
        <v>0</v>
      </c>
      <c r="J68" s="111">
        <v>1</v>
      </c>
      <c r="K68" s="113">
        <f t="shared" si="14"/>
        <v>15</v>
      </c>
      <c r="L68" s="110">
        <v>2</v>
      </c>
      <c r="M68" s="207" t="s">
        <v>344</v>
      </c>
      <c r="N68" s="99">
        <f t="shared" si="15"/>
        <v>17707000</v>
      </c>
      <c r="O68" s="99">
        <f>'人事費'!M67</f>
        <v>15487406</v>
      </c>
      <c r="P68" s="114">
        <f t="shared" si="23"/>
        <v>25480</v>
      </c>
      <c r="Q68" s="114"/>
      <c r="R68" s="117"/>
      <c r="S68" s="117"/>
      <c r="T68" s="117"/>
      <c r="U68" s="117"/>
      <c r="V68" s="131"/>
      <c r="W68" s="128"/>
      <c r="X68" s="135">
        <v>14000</v>
      </c>
      <c r="Y68" s="186"/>
      <c r="Z68" s="186">
        <v>561735</v>
      </c>
      <c r="AA68" s="123">
        <v>561735</v>
      </c>
      <c r="AB68" s="123">
        <f t="shared" si="16"/>
        <v>21600</v>
      </c>
      <c r="AC68" s="123">
        <v>216108</v>
      </c>
      <c r="AD68" s="109"/>
      <c r="AE68" s="109"/>
      <c r="AF68" s="123">
        <f t="shared" si="22"/>
        <v>0</v>
      </c>
      <c r="AG68" s="123"/>
      <c r="AH68" s="123"/>
      <c r="AI68" s="123">
        <v>68250</v>
      </c>
      <c r="AJ68" s="109">
        <v>96000</v>
      </c>
      <c r="AK68" s="109">
        <f t="shared" si="17"/>
        <v>290400</v>
      </c>
      <c r="AL68" s="109">
        <f t="shared" si="18"/>
        <v>22500</v>
      </c>
      <c r="AM68" s="208">
        <v>195000</v>
      </c>
      <c r="AN68" s="109">
        <f t="shared" si="19"/>
        <v>64200</v>
      </c>
      <c r="AO68" s="109"/>
      <c r="AP68" s="109"/>
      <c r="AQ68" s="116"/>
      <c r="AR68" s="116"/>
      <c r="AS68" s="116"/>
      <c r="AT68" s="109"/>
      <c r="AU68" s="109"/>
      <c r="AV68" s="109"/>
      <c r="AW68" s="109"/>
      <c r="AX68" s="109">
        <f t="shared" si="20"/>
        <v>12000</v>
      </c>
      <c r="AY68" s="109">
        <f t="shared" si="21"/>
        <v>18300</v>
      </c>
      <c r="AZ68" s="118">
        <f>200*'人事費'!C67</f>
        <v>10600</v>
      </c>
      <c r="BA68" s="118">
        <f>100*'人事費'!C67</f>
        <v>5300</v>
      </c>
      <c r="BB68" s="118"/>
      <c r="BC68" s="118"/>
      <c r="BD68" s="117"/>
      <c r="BE68" s="107">
        <v>7000</v>
      </c>
      <c r="BF68" s="107"/>
      <c r="BG68" s="108"/>
      <c r="BH68" s="107">
        <v>29000</v>
      </c>
      <c r="BI68" s="107"/>
      <c r="BJ68" s="107"/>
      <c r="BK68" s="100">
        <v>386</v>
      </c>
    </row>
    <row r="69" spans="1:63" ht="19.5">
      <c r="A69" s="5"/>
      <c r="B69" s="5">
        <v>1</v>
      </c>
      <c r="C69" s="111">
        <f>'人事費'!B68</f>
        <v>7</v>
      </c>
      <c r="D69" s="111">
        <f>'人事費'!D68</f>
        <v>14</v>
      </c>
      <c r="E69" s="111">
        <f>'人事費'!E68</f>
        <v>0</v>
      </c>
      <c r="F69" s="111">
        <f>'人事費'!F68</f>
        <v>2</v>
      </c>
      <c r="G69" s="111">
        <f>'人事費'!G68</f>
        <v>0</v>
      </c>
      <c r="H69" s="111">
        <f>'人事費'!H68</f>
        <v>1</v>
      </c>
      <c r="I69" s="111">
        <f>'人事費'!I68</f>
        <v>0</v>
      </c>
      <c r="J69" s="111">
        <v>0</v>
      </c>
      <c r="K69" s="113">
        <f t="shared" si="14"/>
        <v>14</v>
      </c>
      <c r="L69" s="110">
        <v>3</v>
      </c>
      <c r="M69" s="46" t="s">
        <v>62</v>
      </c>
      <c r="N69" s="99">
        <f t="shared" si="15"/>
        <v>16479000</v>
      </c>
      <c r="O69" s="99">
        <f>'人事費'!M68</f>
        <v>14045616</v>
      </c>
      <c r="P69" s="114">
        <f t="shared" si="23"/>
        <v>25480</v>
      </c>
      <c r="Q69" s="114">
        <v>23500</v>
      </c>
      <c r="R69" s="117"/>
      <c r="S69" s="117"/>
      <c r="T69" s="117"/>
      <c r="U69" s="117"/>
      <c r="V69" s="131"/>
      <c r="W69" s="128"/>
      <c r="X69" s="135">
        <v>10500</v>
      </c>
      <c r="Y69" s="186"/>
      <c r="Z69" s="186">
        <v>561735</v>
      </c>
      <c r="AA69" s="123">
        <v>561735</v>
      </c>
      <c r="AB69" s="123">
        <f t="shared" si="16"/>
        <v>21600</v>
      </c>
      <c r="AC69" s="123">
        <v>216108</v>
      </c>
      <c r="AD69" s="109"/>
      <c r="AE69" s="109"/>
      <c r="AF69" s="123">
        <f t="shared" si="22"/>
        <v>0</v>
      </c>
      <c r="AG69" s="123"/>
      <c r="AH69" s="123"/>
      <c r="AI69" s="123">
        <v>68250</v>
      </c>
      <c r="AJ69" s="109">
        <v>96000</v>
      </c>
      <c r="AK69" s="109">
        <f t="shared" si="17"/>
        <v>290400</v>
      </c>
      <c r="AL69" s="109">
        <f t="shared" si="18"/>
        <v>21000</v>
      </c>
      <c r="AM69" s="208">
        <v>195000</v>
      </c>
      <c r="AN69" s="109">
        <f t="shared" si="19"/>
        <v>64200</v>
      </c>
      <c r="AO69" s="109"/>
      <c r="AP69" s="109"/>
      <c r="AQ69" s="116"/>
      <c r="AR69" s="116"/>
      <c r="AS69" s="116"/>
      <c r="AT69" s="109"/>
      <c r="AU69" s="109"/>
      <c r="AV69" s="125">
        <v>4000</v>
      </c>
      <c r="AW69" s="109"/>
      <c r="AX69" s="109">
        <f t="shared" si="20"/>
        <v>18000</v>
      </c>
      <c r="AY69" s="109">
        <f t="shared" si="21"/>
        <v>18300</v>
      </c>
      <c r="AZ69" s="118">
        <f>200*'人事費'!C68</f>
        <v>11400</v>
      </c>
      <c r="BA69" s="118">
        <f>100*'人事費'!C68</f>
        <v>5700</v>
      </c>
      <c r="BB69" s="118"/>
      <c r="BC69" s="118">
        <v>60000</v>
      </c>
      <c r="BD69" s="117"/>
      <c r="BE69" s="107">
        <v>7000</v>
      </c>
      <c r="BF69" s="107">
        <v>100000</v>
      </c>
      <c r="BG69" s="107"/>
      <c r="BH69" s="107">
        <v>29000</v>
      </c>
      <c r="BI69" s="107">
        <v>24000</v>
      </c>
      <c r="BJ69" s="107"/>
      <c r="BK69" s="100">
        <v>476</v>
      </c>
    </row>
    <row r="70" spans="1:63" ht="19.5">
      <c r="A70" s="5"/>
      <c r="B70" s="5">
        <v>1</v>
      </c>
      <c r="C70" s="111">
        <f>'人事費'!B69</f>
        <v>10</v>
      </c>
      <c r="D70" s="111">
        <f>'人事費'!D69</f>
        <v>20</v>
      </c>
      <c r="E70" s="111">
        <f>'人事費'!E69</f>
        <v>0</v>
      </c>
      <c r="F70" s="111">
        <f>'人事費'!F69</f>
        <v>2</v>
      </c>
      <c r="G70" s="111">
        <f>'人事費'!G69</f>
        <v>0</v>
      </c>
      <c r="H70" s="111">
        <f>'人事費'!H69</f>
        <v>1</v>
      </c>
      <c r="I70" s="111">
        <f>'人事費'!I69</f>
        <v>0</v>
      </c>
      <c r="J70" s="111">
        <v>0</v>
      </c>
      <c r="K70" s="113">
        <f aca="true" t="shared" si="24" ref="K70:K101">SUM(D70,E70,J70)</f>
        <v>20</v>
      </c>
      <c r="L70" s="110">
        <v>9</v>
      </c>
      <c r="M70" s="46" t="s">
        <v>33</v>
      </c>
      <c r="N70" s="99">
        <f aca="true" t="shared" si="25" ref="N70:N101">SUM(O70:BK70)</f>
        <v>24608000</v>
      </c>
      <c r="O70" s="99">
        <f>'人事費'!M69</f>
        <v>21199714</v>
      </c>
      <c r="P70" s="114">
        <f t="shared" si="23"/>
        <v>36400</v>
      </c>
      <c r="Q70" s="114">
        <v>23500</v>
      </c>
      <c r="R70" s="117"/>
      <c r="S70" s="117"/>
      <c r="T70" s="117"/>
      <c r="U70" s="117"/>
      <c r="V70" s="131"/>
      <c r="W70" s="128"/>
      <c r="X70" s="135">
        <v>10500</v>
      </c>
      <c r="Y70" s="186"/>
      <c r="Z70" s="186">
        <v>561735</v>
      </c>
      <c r="AA70" s="123">
        <v>561735</v>
      </c>
      <c r="AB70" s="123">
        <f aca="true" t="shared" si="26" ref="AB70:AB106">F70*900*12</f>
        <v>21600</v>
      </c>
      <c r="AC70" s="123">
        <v>216108</v>
      </c>
      <c r="AD70" s="109"/>
      <c r="AE70" s="109"/>
      <c r="AF70" s="123">
        <f t="shared" si="22"/>
        <v>0</v>
      </c>
      <c r="AG70" s="123"/>
      <c r="AH70" s="123"/>
      <c r="AI70" s="123">
        <v>164250</v>
      </c>
      <c r="AJ70" s="109"/>
      <c r="AK70" s="109">
        <f aca="true" t="shared" si="27" ref="AK70:AK106">20000*12+C70*600*12+A70*10000*12</f>
        <v>312000</v>
      </c>
      <c r="AL70" s="109">
        <f aca="true" t="shared" si="28" ref="AL70:AL106">+K70*1500</f>
        <v>30000</v>
      </c>
      <c r="AM70" s="208">
        <v>267000</v>
      </c>
      <c r="AN70" s="109">
        <f aca="true" t="shared" si="29" ref="AN70:AN106">60000+C70*600</f>
        <v>66000</v>
      </c>
      <c r="AO70" s="109"/>
      <c r="AP70" s="109"/>
      <c r="AQ70" s="116">
        <v>185534</v>
      </c>
      <c r="AR70" s="106">
        <v>90000</v>
      </c>
      <c r="AS70" s="116"/>
      <c r="AT70" s="109">
        <f>'車輛費用'!S25</f>
        <v>558507</v>
      </c>
      <c r="AU70" s="109"/>
      <c r="AV70" s="125">
        <v>29000</v>
      </c>
      <c r="AW70" s="109"/>
      <c r="AX70" s="109">
        <f aca="true" t="shared" si="30" ref="AX70:AX106">+L70*6000</f>
        <v>54000</v>
      </c>
      <c r="AY70" s="109">
        <f aca="true" t="shared" si="31" ref="AY70:AY106">12000+C70*900</f>
        <v>21000</v>
      </c>
      <c r="AZ70" s="118">
        <f>200*'人事費'!C69</f>
        <v>24000</v>
      </c>
      <c r="BA70" s="118">
        <f>100*'人事費'!C69</f>
        <v>12000</v>
      </c>
      <c r="BB70" s="118">
        <v>24000</v>
      </c>
      <c r="BC70" s="118">
        <v>80000</v>
      </c>
      <c r="BD70" s="117"/>
      <c r="BE70" s="107">
        <v>10000</v>
      </c>
      <c r="BF70" s="107"/>
      <c r="BG70" s="108"/>
      <c r="BH70" s="107">
        <v>38000</v>
      </c>
      <c r="BI70" s="107"/>
      <c r="BJ70" s="107">
        <v>11000</v>
      </c>
      <c r="BK70" s="100">
        <v>417</v>
      </c>
    </row>
    <row r="71" spans="1:63" ht="19.5">
      <c r="A71" s="5"/>
      <c r="B71" s="5"/>
      <c r="C71" s="111">
        <f>'人事費'!B70</f>
        <v>6</v>
      </c>
      <c r="D71" s="111">
        <f>'人事費'!D70</f>
        <v>13</v>
      </c>
      <c r="E71" s="111">
        <f>'人事費'!E70</f>
        <v>0</v>
      </c>
      <c r="F71" s="111">
        <f>'人事費'!F70</f>
        <v>0</v>
      </c>
      <c r="G71" s="111">
        <f>'人事費'!G70</f>
        <v>0</v>
      </c>
      <c r="H71" s="111">
        <f>'人事費'!H70</f>
        <v>0</v>
      </c>
      <c r="I71" s="111">
        <f>'人事費'!I70</f>
        <v>0</v>
      </c>
      <c r="J71" s="111">
        <v>1</v>
      </c>
      <c r="K71" s="113">
        <f t="shared" si="24"/>
        <v>14</v>
      </c>
      <c r="L71" s="110">
        <v>5</v>
      </c>
      <c r="M71" s="46" t="s">
        <v>34</v>
      </c>
      <c r="N71" s="99">
        <f t="shared" si="25"/>
        <v>14121000</v>
      </c>
      <c r="O71" s="99">
        <f>'人事費'!M70</f>
        <v>13269149</v>
      </c>
      <c r="P71" s="114">
        <f t="shared" si="23"/>
        <v>21840</v>
      </c>
      <c r="Q71" s="114">
        <v>23500</v>
      </c>
      <c r="R71" s="117"/>
      <c r="S71" s="117"/>
      <c r="T71" s="117"/>
      <c r="U71" s="117"/>
      <c r="V71" s="131"/>
      <c r="W71" s="128"/>
      <c r="X71" s="135">
        <v>10500</v>
      </c>
      <c r="Y71" s="186"/>
      <c r="Z71" s="186"/>
      <c r="AA71" s="123"/>
      <c r="AB71" s="123">
        <f t="shared" si="26"/>
        <v>0</v>
      </c>
      <c r="AC71" s="123"/>
      <c r="AD71" s="109"/>
      <c r="AE71" s="109"/>
      <c r="AF71" s="123">
        <f t="shared" si="22"/>
        <v>0</v>
      </c>
      <c r="AG71" s="123"/>
      <c r="AH71" s="123"/>
      <c r="AI71" s="123">
        <v>164250</v>
      </c>
      <c r="AJ71" s="109"/>
      <c r="AK71" s="109">
        <f t="shared" si="27"/>
        <v>283200</v>
      </c>
      <c r="AL71" s="109">
        <f t="shared" si="28"/>
        <v>21000</v>
      </c>
      <c r="AM71" s="208">
        <v>171000</v>
      </c>
      <c r="AN71" s="109">
        <f t="shared" si="29"/>
        <v>63600</v>
      </c>
      <c r="AO71" s="109"/>
      <c r="AP71" s="109"/>
      <c r="AQ71" s="116"/>
      <c r="AR71" s="116"/>
      <c r="AS71" s="116"/>
      <c r="AT71" s="109"/>
      <c r="AU71" s="109"/>
      <c r="AV71" s="109"/>
      <c r="AW71" s="109"/>
      <c r="AX71" s="109">
        <f t="shared" si="30"/>
        <v>30000</v>
      </c>
      <c r="AY71" s="109">
        <f t="shared" si="31"/>
        <v>17400</v>
      </c>
      <c r="AZ71" s="118">
        <f>200*'人事費'!C70</f>
        <v>5800</v>
      </c>
      <c r="BA71" s="118">
        <f>100*'人事費'!C70</f>
        <v>2900</v>
      </c>
      <c r="BB71" s="118"/>
      <c r="BC71" s="118"/>
      <c r="BD71" s="117"/>
      <c r="BE71" s="107">
        <v>7000</v>
      </c>
      <c r="BF71" s="107"/>
      <c r="BG71" s="107"/>
      <c r="BH71" s="107">
        <v>29000</v>
      </c>
      <c r="BI71" s="107"/>
      <c r="BJ71" s="107"/>
      <c r="BK71" s="100">
        <v>861</v>
      </c>
    </row>
    <row r="72" spans="1:63" ht="19.5">
      <c r="A72" s="5"/>
      <c r="B72" s="5">
        <v>1</v>
      </c>
      <c r="C72" s="111">
        <f>'人事費'!B71</f>
        <v>7</v>
      </c>
      <c r="D72" s="111">
        <f>'人事費'!D71</f>
        <v>14</v>
      </c>
      <c r="E72" s="111">
        <f>'人事費'!E71</f>
        <v>0</v>
      </c>
      <c r="F72" s="111">
        <f>'人事費'!F71</f>
        <v>1</v>
      </c>
      <c r="G72" s="111">
        <f>'人事費'!G71</f>
        <v>0</v>
      </c>
      <c r="H72" s="111">
        <f>'人事費'!H71</f>
        <v>1</v>
      </c>
      <c r="I72" s="111">
        <f>'人事費'!I71</f>
        <v>0</v>
      </c>
      <c r="J72" s="111">
        <v>0</v>
      </c>
      <c r="K72" s="113">
        <f t="shared" si="24"/>
        <v>14</v>
      </c>
      <c r="L72" s="110">
        <v>4</v>
      </c>
      <c r="M72" s="46" t="s">
        <v>88</v>
      </c>
      <c r="N72" s="99">
        <f t="shared" si="25"/>
        <v>13810000</v>
      </c>
      <c r="O72" s="99">
        <f>'人事費'!M71</f>
        <v>12062101</v>
      </c>
      <c r="P72" s="114">
        <f t="shared" si="23"/>
        <v>25480</v>
      </c>
      <c r="Q72" s="114">
        <v>23500</v>
      </c>
      <c r="R72" s="117"/>
      <c r="S72" s="117"/>
      <c r="T72" s="117"/>
      <c r="U72" s="117"/>
      <c r="V72" s="131"/>
      <c r="W72" s="128"/>
      <c r="X72" s="135">
        <v>7000</v>
      </c>
      <c r="Y72" s="186"/>
      <c r="Z72" s="186">
        <v>561735</v>
      </c>
      <c r="AA72" s="123"/>
      <c r="AB72" s="123">
        <f t="shared" si="26"/>
        <v>10800</v>
      </c>
      <c r="AC72" s="123">
        <v>216108</v>
      </c>
      <c r="AD72" s="109"/>
      <c r="AE72" s="109"/>
      <c r="AF72" s="123">
        <f aca="true" t="shared" si="32" ref="AF72:AF106">+E72*700000</f>
        <v>0</v>
      </c>
      <c r="AG72" s="123"/>
      <c r="AH72" s="123"/>
      <c r="AI72" s="123">
        <v>164250</v>
      </c>
      <c r="AJ72" s="109"/>
      <c r="AK72" s="109">
        <f t="shared" si="27"/>
        <v>290400</v>
      </c>
      <c r="AL72" s="109">
        <f t="shared" si="28"/>
        <v>21000</v>
      </c>
      <c r="AM72" s="208">
        <v>195000</v>
      </c>
      <c r="AN72" s="109">
        <f t="shared" si="29"/>
        <v>64200</v>
      </c>
      <c r="AO72" s="109"/>
      <c r="AP72" s="109"/>
      <c r="AQ72" s="116"/>
      <c r="AR72" s="116"/>
      <c r="AS72" s="116"/>
      <c r="AT72" s="109"/>
      <c r="AU72" s="109"/>
      <c r="AV72" s="109"/>
      <c r="AW72" s="109"/>
      <c r="AX72" s="109">
        <f t="shared" si="30"/>
        <v>24000</v>
      </c>
      <c r="AY72" s="109">
        <f t="shared" si="31"/>
        <v>18300</v>
      </c>
      <c r="AZ72" s="118">
        <f>200*'人事費'!C71</f>
        <v>6400</v>
      </c>
      <c r="BA72" s="118">
        <f>100*'人事費'!C71</f>
        <v>3200</v>
      </c>
      <c r="BB72" s="118"/>
      <c r="BC72" s="118">
        <v>80000</v>
      </c>
      <c r="BD72" s="117"/>
      <c r="BE72" s="107">
        <v>7000</v>
      </c>
      <c r="BF72" s="107"/>
      <c r="BG72" s="108"/>
      <c r="BH72" s="107">
        <v>29000</v>
      </c>
      <c r="BI72" s="107"/>
      <c r="BJ72" s="107"/>
      <c r="BK72" s="100">
        <v>526</v>
      </c>
    </row>
    <row r="73" spans="1:63" ht="19.5">
      <c r="A73" s="5"/>
      <c r="B73" s="5">
        <v>1</v>
      </c>
      <c r="C73" s="111">
        <f>'人事費'!B72</f>
        <v>7</v>
      </c>
      <c r="D73" s="111">
        <f>'人事費'!D72</f>
        <v>15</v>
      </c>
      <c r="E73" s="111">
        <f>'人事費'!E72</f>
        <v>0</v>
      </c>
      <c r="F73" s="111">
        <f>'人事費'!F72</f>
        <v>1</v>
      </c>
      <c r="G73" s="111">
        <f>'人事費'!G72</f>
        <v>0</v>
      </c>
      <c r="H73" s="111">
        <f>'人事費'!H72</f>
        <v>1</v>
      </c>
      <c r="I73" s="111">
        <f>'人事費'!I72</f>
        <v>0</v>
      </c>
      <c r="J73" s="111">
        <v>0</v>
      </c>
      <c r="K73" s="113">
        <f t="shared" si="24"/>
        <v>15</v>
      </c>
      <c r="L73" s="110">
        <v>3</v>
      </c>
      <c r="M73" s="46" t="s">
        <v>89</v>
      </c>
      <c r="N73" s="99">
        <f t="shared" si="25"/>
        <v>17080000</v>
      </c>
      <c r="O73" s="99">
        <f>'人事費'!M72</f>
        <v>15331049</v>
      </c>
      <c r="P73" s="114">
        <f t="shared" si="23"/>
        <v>25480</v>
      </c>
      <c r="Q73" s="114">
        <v>23500</v>
      </c>
      <c r="R73" s="117"/>
      <c r="S73" s="117"/>
      <c r="T73" s="117"/>
      <c r="U73" s="117"/>
      <c r="V73" s="131"/>
      <c r="W73" s="128"/>
      <c r="X73" s="135">
        <v>10500</v>
      </c>
      <c r="Y73" s="123"/>
      <c r="Z73" s="123">
        <v>561735</v>
      </c>
      <c r="AA73" s="123"/>
      <c r="AB73" s="123">
        <f t="shared" si="26"/>
        <v>10800</v>
      </c>
      <c r="AC73" s="123">
        <v>216108</v>
      </c>
      <c r="AD73" s="109"/>
      <c r="AE73" s="109"/>
      <c r="AF73" s="123">
        <f t="shared" si="32"/>
        <v>0</v>
      </c>
      <c r="AG73" s="123"/>
      <c r="AH73" s="123"/>
      <c r="AI73" s="123">
        <v>68250</v>
      </c>
      <c r="AJ73" s="123">
        <v>96000</v>
      </c>
      <c r="AK73" s="109">
        <f t="shared" si="27"/>
        <v>290400</v>
      </c>
      <c r="AL73" s="109">
        <f t="shared" si="28"/>
        <v>22500</v>
      </c>
      <c r="AM73" s="208">
        <v>195000</v>
      </c>
      <c r="AN73" s="109">
        <f t="shared" si="29"/>
        <v>64200</v>
      </c>
      <c r="AO73" s="109"/>
      <c r="AP73" s="109"/>
      <c r="AQ73" s="116"/>
      <c r="AR73" s="116"/>
      <c r="AS73" s="116"/>
      <c r="AT73" s="109"/>
      <c r="AU73" s="109"/>
      <c r="AV73" s="109"/>
      <c r="AW73" s="109"/>
      <c r="AX73" s="109">
        <f t="shared" si="30"/>
        <v>18000</v>
      </c>
      <c r="AY73" s="109">
        <f t="shared" si="31"/>
        <v>18300</v>
      </c>
      <c r="AZ73" s="118">
        <f>200*'人事費'!C72</f>
        <v>8000</v>
      </c>
      <c r="BA73" s="118">
        <f>100*'人事費'!C72</f>
        <v>4000</v>
      </c>
      <c r="BB73" s="118"/>
      <c r="BC73" s="118">
        <v>80000</v>
      </c>
      <c r="BD73" s="117"/>
      <c r="BE73" s="107">
        <v>7000</v>
      </c>
      <c r="BF73" s="107"/>
      <c r="BG73" s="107"/>
      <c r="BH73" s="107">
        <v>29000</v>
      </c>
      <c r="BI73" s="107"/>
      <c r="BJ73" s="107"/>
      <c r="BK73" s="100">
        <v>178</v>
      </c>
    </row>
    <row r="74" spans="1:63" ht="19.5">
      <c r="A74" s="5"/>
      <c r="B74" s="5">
        <v>1</v>
      </c>
      <c r="C74" s="111">
        <f>'人事費'!B73</f>
        <v>7</v>
      </c>
      <c r="D74" s="111">
        <f>'人事費'!D73</f>
        <v>14</v>
      </c>
      <c r="E74" s="111">
        <f>'人事費'!E73</f>
        <v>0</v>
      </c>
      <c r="F74" s="111">
        <f>'人事費'!F73</f>
        <v>2</v>
      </c>
      <c r="G74" s="111">
        <f>'人事費'!G73</f>
        <v>0</v>
      </c>
      <c r="H74" s="111">
        <f>'人事費'!H73</f>
        <v>1</v>
      </c>
      <c r="I74" s="111">
        <f>'人事費'!I73</f>
        <v>0</v>
      </c>
      <c r="J74" s="111">
        <v>1</v>
      </c>
      <c r="K74" s="113">
        <f t="shared" si="24"/>
        <v>15</v>
      </c>
      <c r="L74" s="110">
        <v>5</v>
      </c>
      <c r="M74" s="46" t="s">
        <v>90</v>
      </c>
      <c r="N74" s="99">
        <f t="shared" si="25"/>
        <v>15955000</v>
      </c>
      <c r="O74" s="99">
        <f>'人事費'!M73</f>
        <v>12951247</v>
      </c>
      <c r="P74" s="114">
        <f t="shared" si="23"/>
        <v>25480</v>
      </c>
      <c r="Q74" s="114">
        <v>23500</v>
      </c>
      <c r="R74" s="117"/>
      <c r="S74" s="117"/>
      <c r="T74" s="117"/>
      <c r="U74" s="117"/>
      <c r="V74" s="131"/>
      <c r="W74" s="128"/>
      <c r="X74" s="135">
        <v>10500</v>
      </c>
      <c r="Y74" s="186"/>
      <c r="Z74" s="186">
        <v>561735</v>
      </c>
      <c r="AA74" s="123">
        <v>561735</v>
      </c>
      <c r="AB74" s="123">
        <f t="shared" si="26"/>
        <v>21600</v>
      </c>
      <c r="AC74" s="123">
        <v>216108</v>
      </c>
      <c r="AD74" s="109"/>
      <c r="AE74" s="109"/>
      <c r="AF74" s="123">
        <f t="shared" si="32"/>
        <v>0</v>
      </c>
      <c r="AG74" s="123"/>
      <c r="AH74" s="123"/>
      <c r="AI74" s="123"/>
      <c r="AJ74" s="109">
        <v>164250</v>
      </c>
      <c r="AK74" s="109">
        <f t="shared" si="27"/>
        <v>290400</v>
      </c>
      <c r="AL74" s="109">
        <f t="shared" si="28"/>
        <v>22500</v>
      </c>
      <c r="AM74" s="208">
        <v>195000</v>
      </c>
      <c r="AN74" s="109">
        <f t="shared" si="29"/>
        <v>64200</v>
      </c>
      <c r="AO74" s="109"/>
      <c r="AP74" s="109"/>
      <c r="AQ74" s="116"/>
      <c r="AR74" s="116"/>
      <c r="AS74" s="116"/>
      <c r="AT74" s="109">
        <f>'車輛費用'!S26</f>
        <v>608555</v>
      </c>
      <c r="AU74" s="109"/>
      <c r="AV74" s="125"/>
      <c r="AW74" s="109">
        <v>4000</v>
      </c>
      <c r="AX74" s="109">
        <f t="shared" si="30"/>
        <v>30000</v>
      </c>
      <c r="AY74" s="109">
        <f t="shared" si="31"/>
        <v>18300</v>
      </c>
      <c r="AZ74" s="118">
        <f>200*'人事費'!C73</f>
        <v>16000</v>
      </c>
      <c r="BA74" s="118">
        <f>100*'人事費'!C73</f>
        <v>8000</v>
      </c>
      <c r="BB74" s="118"/>
      <c r="BC74" s="118"/>
      <c r="BD74" s="117"/>
      <c r="BE74" s="107">
        <v>7000</v>
      </c>
      <c r="BF74" s="107">
        <v>95000</v>
      </c>
      <c r="BG74" s="108"/>
      <c r="BH74" s="107">
        <v>29000</v>
      </c>
      <c r="BI74" s="107">
        <v>30000</v>
      </c>
      <c r="BJ74" s="107"/>
      <c r="BK74" s="100">
        <v>890</v>
      </c>
    </row>
    <row r="75" spans="1:63" ht="19.5">
      <c r="A75" s="5"/>
      <c r="B75" s="5">
        <v>1</v>
      </c>
      <c r="C75" s="111">
        <f>'人事費'!B74</f>
        <v>7</v>
      </c>
      <c r="D75" s="111">
        <f>'人事費'!D74</f>
        <v>14</v>
      </c>
      <c r="E75" s="111">
        <f>'人事費'!E74</f>
        <v>0</v>
      </c>
      <c r="F75" s="111">
        <f>'人事費'!F74</f>
        <v>2</v>
      </c>
      <c r="G75" s="111">
        <f>'人事費'!G74</f>
        <v>0</v>
      </c>
      <c r="H75" s="111">
        <f>'人事費'!H74</f>
        <v>1</v>
      </c>
      <c r="I75" s="111">
        <f>'人事費'!I74</f>
        <v>0</v>
      </c>
      <c r="J75" s="111">
        <v>1</v>
      </c>
      <c r="K75" s="113">
        <f t="shared" si="24"/>
        <v>15</v>
      </c>
      <c r="L75" s="110">
        <v>3</v>
      </c>
      <c r="M75" s="46" t="s">
        <v>91</v>
      </c>
      <c r="N75" s="99">
        <f t="shared" si="25"/>
        <v>15852000</v>
      </c>
      <c r="O75" s="99">
        <f>'人事費'!M74</f>
        <v>13539831</v>
      </c>
      <c r="P75" s="114">
        <f t="shared" si="23"/>
        <v>25480</v>
      </c>
      <c r="Q75" s="114">
        <v>23500</v>
      </c>
      <c r="R75" s="117"/>
      <c r="S75" s="117"/>
      <c r="T75" s="117"/>
      <c r="U75" s="117"/>
      <c r="V75" s="131"/>
      <c r="W75" s="128"/>
      <c r="X75" s="135">
        <v>7000</v>
      </c>
      <c r="Y75" s="186">
        <v>600000</v>
      </c>
      <c r="Z75" s="186">
        <v>561735</v>
      </c>
      <c r="AA75" s="123"/>
      <c r="AB75" s="123">
        <f t="shared" si="26"/>
        <v>21600</v>
      </c>
      <c r="AC75" s="123">
        <v>216108</v>
      </c>
      <c r="AD75" s="109"/>
      <c r="AE75" s="109"/>
      <c r="AF75" s="123">
        <f t="shared" si="32"/>
        <v>0</v>
      </c>
      <c r="AG75" s="123"/>
      <c r="AH75" s="123"/>
      <c r="AI75" s="123">
        <v>164250</v>
      </c>
      <c r="AJ75" s="109"/>
      <c r="AK75" s="109">
        <f t="shared" si="27"/>
        <v>290400</v>
      </c>
      <c r="AL75" s="109">
        <f t="shared" si="28"/>
        <v>22500</v>
      </c>
      <c r="AM75" s="208">
        <v>195000</v>
      </c>
      <c r="AN75" s="109">
        <f t="shared" si="29"/>
        <v>64200</v>
      </c>
      <c r="AO75" s="109">
        <v>30000</v>
      </c>
      <c r="AP75" s="109">
        <v>3000</v>
      </c>
      <c r="AQ75" s="116"/>
      <c r="AR75" s="116"/>
      <c r="AS75" s="116"/>
      <c r="AT75" s="109"/>
      <c r="AU75" s="109"/>
      <c r="AV75" s="125">
        <v>3000</v>
      </c>
      <c r="AW75" s="109"/>
      <c r="AX75" s="109">
        <f t="shared" si="30"/>
        <v>18000</v>
      </c>
      <c r="AY75" s="109">
        <f t="shared" si="31"/>
        <v>18300</v>
      </c>
      <c r="AZ75" s="118">
        <f>200*'人事費'!C74</f>
        <v>7600</v>
      </c>
      <c r="BA75" s="118">
        <f>100*'人事費'!C74</f>
        <v>3800</v>
      </c>
      <c r="BB75" s="118"/>
      <c r="BC75" s="118"/>
      <c r="BD75" s="117"/>
      <c r="BE75" s="107">
        <v>7000</v>
      </c>
      <c r="BF75" s="107"/>
      <c r="BG75" s="107"/>
      <c r="BH75" s="107">
        <v>29000</v>
      </c>
      <c r="BI75" s="107"/>
      <c r="BJ75" s="107"/>
      <c r="BK75" s="100">
        <v>696</v>
      </c>
    </row>
    <row r="76" spans="1:63" ht="19.5">
      <c r="A76" s="5"/>
      <c r="B76" s="5">
        <v>1</v>
      </c>
      <c r="C76" s="111">
        <f>'人事費'!B75</f>
        <v>7</v>
      </c>
      <c r="D76" s="111">
        <f>'人事費'!D75</f>
        <v>14</v>
      </c>
      <c r="E76" s="111">
        <f>'人事費'!E75</f>
        <v>0</v>
      </c>
      <c r="F76" s="111">
        <f>'人事費'!F75</f>
        <v>1</v>
      </c>
      <c r="G76" s="111">
        <f>'人事費'!G75</f>
        <v>0</v>
      </c>
      <c r="H76" s="111">
        <f>'人事費'!H75</f>
        <v>1</v>
      </c>
      <c r="I76" s="111">
        <f>'人事費'!I75</f>
        <v>0</v>
      </c>
      <c r="J76" s="111">
        <v>1</v>
      </c>
      <c r="K76" s="113">
        <f t="shared" si="24"/>
        <v>15</v>
      </c>
      <c r="L76" s="110">
        <v>2</v>
      </c>
      <c r="M76" s="46" t="s">
        <v>35</v>
      </c>
      <c r="N76" s="99">
        <f t="shared" si="25"/>
        <v>15885000</v>
      </c>
      <c r="O76" s="99">
        <f>'人事費'!M75</f>
        <v>14221807</v>
      </c>
      <c r="P76" s="114">
        <f t="shared" si="23"/>
        <v>25480</v>
      </c>
      <c r="Q76" s="114">
        <v>23500</v>
      </c>
      <c r="R76" s="117"/>
      <c r="S76" s="117"/>
      <c r="T76" s="117"/>
      <c r="U76" s="117"/>
      <c r="V76" s="133"/>
      <c r="W76" s="129"/>
      <c r="X76" s="135">
        <v>10500</v>
      </c>
      <c r="Y76" s="123"/>
      <c r="Z76" s="123">
        <v>561735</v>
      </c>
      <c r="AA76" s="123"/>
      <c r="AB76" s="123">
        <f t="shared" si="26"/>
        <v>10800</v>
      </c>
      <c r="AC76" s="123">
        <v>216108</v>
      </c>
      <c r="AD76" s="109"/>
      <c r="AE76" s="109"/>
      <c r="AF76" s="123">
        <f t="shared" si="32"/>
        <v>0</v>
      </c>
      <c r="AG76" s="123"/>
      <c r="AH76" s="123"/>
      <c r="AI76" s="123">
        <v>164250</v>
      </c>
      <c r="AJ76" s="109"/>
      <c r="AK76" s="109">
        <f t="shared" si="27"/>
        <v>290400</v>
      </c>
      <c r="AL76" s="109">
        <f t="shared" si="28"/>
        <v>22500</v>
      </c>
      <c r="AM76" s="208">
        <v>195000</v>
      </c>
      <c r="AN76" s="109">
        <f t="shared" si="29"/>
        <v>64200</v>
      </c>
      <c r="AO76" s="109"/>
      <c r="AP76" s="109"/>
      <c r="AQ76" s="116"/>
      <c r="AR76" s="116"/>
      <c r="AS76" s="116"/>
      <c r="AT76" s="109"/>
      <c r="AU76" s="109"/>
      <c r="AV76" s="109"/>
      <c r="AW76" s="109"/>
      <c r="AX76" s="109">
        <f t="shared" si="30"/>
        <v>12000</v>
      </c>
      <c r="AY76" s="109">
        <f t="shared" si="31"/>
        <v>18300</v>
      </c>
      <c r="AZ76" s="118">
        <f>200*'人事費'!C75</f>
        <v>7800</v>
      </c>
      <c r="BA76" s="118">
        <f>100*'人事費'!C75</f>
        <v>3900</v>
      </c>
      <c r="BB76" s="118"/>
      <c r="BC76" s="118"/>
      <c r="BD76" s="117"/>
      <c r="BE76" s="107">
        <v>7000</v>
      </c>
      <c r="BF76" s="107"/>
      <c r="BG76" s="108"/>
      <c r="BH76" s="107">
        <v>29000</v>
      </c>
      <c r="BI76" s="107"/>
      <c r="BJ76" s="107"/>
      <c r="BK76" s="100">
        <v>720</v>
      </c>
    </row>
    <row r="77" spans="1:63" ht="19.5">
      <c r="A77" s="5"/>
      <c r="B77" s="5"/>
      <c r="C77" s="111">
        <f>'人事費'!B76</f>
        <v>6</v>
      </c>
      <c r="D77" s="111">
        <f>'人事費'!D76</f>
        <v>13</v>
      </c>
      <c r="E77" s="111">
        <f>'人事費'!E76</f>
        <v>0</v>
      </c>
      <c r="F77" s="111">
        <f>'人事費'!F76</f>
        <v>0</v>
      </c>
      <c r="G77" s="111">
        <f>'人事費'!G76</f>
        <v>0</v>
      </c>
      <c r="H77" s="111">
        <f>'人事費'!H76</f>
        <v>0</v>
      </c>
      <c r="I77" s="111">
        <f>'人事費'!I76</f>
        <v>0</v>
      </c>
      <c r="J77" s="111">
        <v>1</v>
      </c>
      <c r="K77" s="113">
        <f t="shared" si="24"/>
        <v>14</v>
      </c>
      <c r="L77" s="110">
        <v>2</v>
      </c>
      <c r="M77" s="46" t="s">
        <v>45</v>
      </c>
      <c r="N77" s="99">
        <f t="shared" si="25"/>
        <v>16240000</v>
      </c>
      <c r="O77" s="99">
        <f>'人事費'!M76</f>
        <v>14659596</v>
      </c>
      <c r="P77" s="114">
        <f t="shared" si="23"/>
        <v>21840</v>
      </c>
      <c r="Q77" s="114">
        <v>23500</v>
      </c>
      <c r="R77" s="117"/>
      <c r="S77" s="117"/>
      <c r="T77" s="117"/>
      <c r="U77" s="117"/>
      <c r="V77" s="134"/>
      <c r="W77" s="128"/>
      <c r="X77" s="135">
        <v>14000</v>
      </c>
      <c r="Y77" s="186"/>
      <c r="Z77" s="186"/>
      <c r="AA77" s="123"/>
      <c r="AB77" s="123">
        <f t="shared" si="26"/>
        <v>0</v>
      </c>
      <c r="AC77" s="123"/>
      <c r="AD77" s="109"/>
      <c r="AE77" s="109"/>
      <c r="AF77" s="123">
        <f t="shared" si="32"/>
        <v>0</v>
      </c>
      <c r="AG77" s="123"/>
      <c r="AH77" s="123"/>
      <c r="AI77" s="123">
        <v>58842</v>
      </c>
      <c r="AJ77" s="109">
        <v>105408</v>
      </c>
      <c r="AK77" s="109">
        <f t="shared" si="27"/>
        <v>283200</v>
      </c>
      <c r="AL77" s="109">
        <f t="shared" si="28"/>
        <v>21000</v>
      </c>
      <c r="AM77" s="208">
        <v>171000</v>
      </c>
      <c r="AN77" s="109">
        <f t="shared" si="29"/>
        <v>63600</v>
      </c>
      <c r="AO77" s="130">
        <v>30000</v>
      </c>
      <c r="AP77" s="109">
        <v>3000</v>
      </c>
      <c r="AQ77" s="116"/>
      <c r="AR77" s="116"/>
      <c r="AS77" s="116"/>
      <c r="AT77" s="109">
        <f>'車輛費用'!S27</f>
        <v>608555</v>
      </c>
      <c r="AU77" s="109"/>
      <c r="AV77" s="109"/>
      <c r="AW77" s="109"/>
      <c r="AX77" s="109">
        <f t="shared" si="30"/>
        <v>12000</v>
      </c>
      <c r="AY77" s="109">
        <f t="shared" si="31"/>
        <v>17400</v>
      </c>
      <c r="AZ77" s="118">
        <f>200*'人事費'!C76</f>
        <v>6800</v>
      </c>
      <c r="BA77" s="118">
        <f>100*'人事費'!C76</f>
        <v>3400</v>
      </c>
      <c r="BB77" s="118"/>
      <c r="BC77" s="118"/>
      <c r="BD77" s="117"/>
      <c r="BE77" s="107">
        <v>7000</v>
      </c>
      <c r="BF77" s="107"/>
      <c r="BG77" s="107"/>
      <c r="BH77" s="107">
        <v>29000</v>
      </c>
      <c r="BI77" s="107">
        <v>100000</v>
      </c>
      <c r="BJ77" s="107"/>
      <c r="BK77" s="100">
        <v>859</v>
      </c>
    </row>
    <row r="78" spans="1:63" ht="19.5">
      <c r="A78" s="5"/>
      <c r="B78" s="5">
        <v>2</v>
      </c>
      <c r="C78" s="111">
        <f>'人事費'!B77</f>
        <v>9</v>
      </c>
      <c r="D78" s="111">
        <f>'人事費'!D77</f>
        <v>16</v>
      </c>
      <c r="E78" s="111">
        <f>'人事費'!E77</f>
        <v>0</v>
      </c>
      <c r="F78" s="111">
        <f>'人事費'!F77</f>
        <v>2</v>
      </c>
      <c r="G78" s="111">
        <f>'人事費'!G77</f>
        <v>0</v>
      </c>
      <c r="H78" s="111">
        <f>'人事費'!H77</f>
        <v>1</v>
      </c>
      <c r="I78" s="111">
        <f>'人事費'!I77</f>
        <v>0</v>
      </c>
      <c r="J78" s="111">
        <v>0</v>
      </c>
      <c r="K78" s="113">
        <f t="shared" si="24"/>
        <v>16</v>
      </c>
      <c r="L78" s="110">
        <v>9</v>
      </c>
      <c r="M78" s="46" t="s">
        <v>92</v>
      </c>
      <c r="N78" s="99">
        <f t="shared" si="25"/>
        <v>22705000</v>
      </c>
      <c r="O78" s="99">
        <f>'人事費'!M77</f>
        <v>20168650</v>
      </c>
      <c r="P78" s="114">
        <f t="shared" si="23"/>
        <v>32760</v>
      </c>
      <c r="Q78" s="114">
        <v>23500</v>
      </c>
      <c r="R78" s="117"/>
      <c r="S78" s="117"/>
      <c r="T78" s="117"/>
      <c r="U78" s="117"/>
      <c r="V78" s="131"/>
      <c r="W78" s="128"/>
      <c r="X78" s="135">
        <v>14000</v>
      </c>
      <c r="Y78" s="186">
        <v>600000</v>
      </c>
      <c r="Z78" s="186">
        <v>561735</v>
      </c>
      <c r="AA78" s="123"/>
      <c r="AB78" s="123">
        <f t="shared" si="26"/>
        <v>21600</v>
      </c>
      <c r="AC78" s="123">
        <v>216108</v>
      </c>
      <c r="AD78" s="109"/>
      <c r="AE78" s="109"/>
      <c r="AF78" s="123">
        <f t="shared" si="32"/>
        <v>0</v>
      </c>
      <c r="AG78" s="123"/>
      <c r="AH78" s="123"/>
      <c r="AI78" s="123">
        <v>68250</v>
      </c>
      <c r="AJ78" s="109">
        <v>96000</v>
      </c>
      <c r="AK78" s="109">
        <f t="shared" si="27"/>
        <v>304800</v>
      </c>
      <c r="AL78" s="109">
        <f t="shared" si="28"/>
        <v>24000</v>
      </c>
      <c r="AM78" s="208">
        <v>243000</v>
      </c>
      <c r="AN78" s="109">
        <f t="shared" si="29"/>
        <v>65400</v>
      </c>
      <c r="AO78" s="109">
        <v>30000</v>
      </c>
      <c r="AP78" s="109">
        <v>3000</v>
      </c>
      <c r="AQ78" s="116"/>
      <c r="AR78" s="116"/>
      <c r="AS78" s="116"/>
      <c r="AT78" s="109"/>
      <c r="AU78" s="109"/>
      <c r="AV78" s="125">
        <v>30000</v>
      </c>
      <c r="AW78" s="109">
        <v>1000</v>
      </c>
      <c r="AX78" s="109">
        <f t="shared" si="30"/>
        <v>54000</v>
      </c>
      <c r="AY78" s="109">
        <f t="shared" si="31"/>
        <v>20100</v>
      </c>
      <c r="AZ78" s="118">
        <f>200*'人事費'!C77</f>
        <v>14000</v>
      </c>
      <c r="BA78" s="118">
        <f>100*'人事費'!C77</f>
        <v>7000</v>
      </c>
      <c r="BB78" s="118">
        <v>10000</v>
      </c>
      <c r="BC78" s="118">
        <v>60000</v>
      </c>
      <c r="BD78" s="117"/>
      <c r="BE78" s="107">
        <v>7000</v>
      </c>
      <c r="BF78" s="107"/>
      <c r="BG78" s="108"/>
      <c r="BH78" s="107">
        <v>29000</v>
      </c>
      <c r="BI78" s="107"/>
      <c r="BJ78" s="107"/>
      <c r="BK78" s="100">
        <v>97</v>
      </c>
    </row>
    <row r="79" spans="1:63" ht="19.5">
      <c r="A79" s="5"/>
      <c r="B79" s="5">
        <v>1</v>
      </c>
      <c r="C79" s="111">
        <f>'人事費'!B78</f>
        <v>7</v>
      </c>
      <c r="D79" s="111">
        <f>'人事費'!D78</f>
        <v>14</v>
      </c>
      <c r="E79" s="111">
        <f>'人事費'!E78</f>
        <v>0</v>
      </c>
      <c r="F79" s="111">
        <f>'人事費'!F78</f>
        <v>2</v>
      </c>
      <c r="G79" s="111">
        <f>'人事費'!G78</f>
        <v>0</v>
      </c>
      <c r="H79" s="111">
        <f>'人事費'!H78</f>
        <v>1</v>
      </c>
      <c r="I79" s="111">
        <f>'人事費'!I78</f>
        <v>0</v>
      </c>
      <c r="J79" s="111">
        <v>1</v>
      </c>
      <c r="K79" s="113">
        <f t="shared" si="24"/>
        <v>15</v>
      </c>
      <c r="L79" s="110">
        <v>21</v>
      </c>
      <c r="M79" s="46" t="s">
        <v>93</v>
      </c>
      <c r="N79" s="99">
        <f t="shared" si="25"/>
        <v>20878000</v>
      </c>
      <c r="O79" s="99">
        <f>'人事費'!M78</f>
        <v>18458789</v>
      </c>
      <c r="P79" s="114">
        <f t="shared" si="23"/>
        <v>25480</v>
      </c>
      <c r="Q79" s="114">
        <v>23500</v>
      </c>
      <c r="R79" s="117"/>
      <c r="S79" s="117"/>
      <c r="T79" s="117"/>
      <c r="U79" s="117"/>
      <c r="V79" s="132"/>
      <c r="W79" s="129"/>
      <c r="X79" s="135">
        <v>17500</v>
      </c>
      <c r="Y79" s="186">
        <v>600000</v>
      </c>
      <c r="Z79" s="186">
        <v>561735</v>
      </c>
      <c r="AA79" s="123"/>
      <c r="AB79" s="123">
        <f t="shared" si="26"/>
        <v>21600</v>
      </c>
      <c r="AC79" s="123">
        <v>216108</v>
      </c>
      <c r="AD79" s="109"/>
      <c r="AE79" s="109"/>
      <c r="AF79" s="123">
        <f t="shared" si="32"/>
        <v>0</v>
      </c>
      <c r="AG79" s="123"/>
      <c r="AH79" s="123"/>
      <c r="AI79" s="123">
        <v>164250</v>
      </c>
      <c r="AJ79" s="109"/>
      <c r="AK79" s="109">
        <f t="shared" si="27"/>
        <v>290400</v>
      </c>
      <c r="AL79" s="109">
        <f t="shared" si="28"/>
        <v>22500</v>
      </c>
      <c r="AM79" s="208">
        <v>195000</v>
      </c>
      <c r="AN79" s="109">
        <f t="shared" si="29"/>
        <v>64200</v>
      </c>
      <c r="AO79" s="109"/>
      <c r="AP79" s="109"/>
      <c r="AQ79" s="116"/>
      <c r="AR79" s="116"/>
      <c r="AS79" s="116"/>
      <c r="AT79" s="109"/>
      <c r="AU79" s="109"/>
      <c r="AV79" s="125">
        <v>15000</v>
      </c>
      <c r="AW79" s="109"/>
      <c r="AX79" s="109">
        <f t="shared" si="30"/>
        <v>126000</v>
      </c>
      <c r="AY79" s="109">
        <f t="shared" si="31"/>
        <v>18300</v>
      </c>
      <c r="AZ79" s="118">
        <f>200*'人事費'!C78</f>
        <v>14400</v>
      </c>
      <c r="BA79" s="118">
        <f>100*'人事費'!C78</f>
        <v>7200</v>
      </c>
      <c r="BB79" s="118"/>
      <c r="BC79" s="118"/>
      <c r="BD79" s="117"/>
      <c r="BE79" s="107">
        <v>7000</v>
      </c>
      <c r="BF79" s="107"/>
      <c r="BG79" s="107"/>
      <c r="BH79" s="107">
        <v>29000</v>
      </c>
      <c r="BI79" s="107"/>
      <c r="BJ79" s="107"/>
      <c r="BK79" s="100">
        <v>38</v>
      </c>
    </row>
    <row r="80" spans="1:63" ht="19.5">
      <c r="A80" s="5"/>
      <c r="B80" s="5">
        <v>1</v>
      </c>
      <c r="C80" s="111">
        <f>'人事費'!B79</f>
        <v>8</v>
      </c>
      <c r="D80" s="111">
        <f>'人事費'!D79</f>
        <v>16</v>
      </c>
      <c r="E80" s="111">
        <f>'人事費'!E79</f>
        <v>0</v>
      </c>
      <c r="F80" s="111">
        <f>'人事費'!F79</f>
        <v>2</v>
      </c>
      <c r="G80" s="111">
        <f>'人事費'!G79</f>
        <v>0</v>
      </c>
      <c r="H80" s="111">
        <f>'人事費'!H79</f>
        <v>1</v>
      </c>
      <c r="I80" s="111">
        <f>'人事費'!I79</f>
        <v>0</v>
      </c>
      <c r="J80" s="111">
        <v>1</v>
      </c>
      <c r="K80" s="113">
        <f t="shared" si="24"/>
        <v>17</v>
      </c>
      <c r="L80" s="110">
        <v>7</v>
      </c>
      <c r="M80" s="46" t="s">
        <v>94</v>
      </c>
      <c r="N80" s="99">
        <f t="shared" si="25"/>
        <v>20902000</v>
      </c>
      <c r="O80" s="99">
        <f>'人事費'!M79</f>
        <v>17889844</v>
      </c>
      <c r="P80" s="114">
        <f t="shared" si="23"/>
        <v>29120</v>
      </c>
      <c r="Q80" s="114">
        <v>23500</v>
      </c>
      <c r="R80" s="117"/>
      <c r="S80" s="117"/>
      <c r="T80" s="117"/>
      <c r="U80" s="117"/>
      <c r="V80" s="131"/>
      <c r="W80" s="128"/>
      <c r="X80" s="135">
        <v>10500</v>
      </c>
      <c r="Y80" s="186"/>
      <c r="Z80" s="186">
        <v>561735</v>
      </c>
      <c r="AA80" s="123">
        <v>561735</v>
      </c>
      <c r="AB80" s="123">
        <f t="shared" si="26"/>
        <v>21600</v>
      </c>
      <c r="AC80" s="123">
        <v>216108</v>
      </c>
      <c r="AD80" s="109"/>
      <c r="AE80" s="109"/>
      <c r="AF80" s="123">
        <f t="shared" si="32"/>
        <v>0</v>
      </c>
      <c r="AG80" s="123"/>
      <c r="AH80" s="123"/>
      <c r="AI80" s="123">
        <v>68250</v>
      </c>
      <c r="AJ80" s="109">
        <v>96000</v>
      </c>
      <c r="AK80" s="109">
        <f t="shared" si="27"/>
        <v>297600</v>
      </c>
      <c r="AL80" s="109">
        <f t="shared" si="28"/>
        <v>25500</v>
      </c>
      <c r="AM80" s="208">
        <v>219000</v>
      </c>
      <c r="AN80" s="109">
        <f t="shared" si="29"/>
        <v>64800</v>
      </c>
      <c r="AO80" s="109">
        <v>30000</v>
      </c>
      <c r="AP80" s="109">
        <v>3000</v>
      </c>
      <c r="AQ80" s="116"/>
      <c r="AR80" s="116"/>
      <c r="AS80" s="116"/>
      <c r="AT80" s="109">
        <f>'車輛費用'!S28</f>
        <v>640077</v>
      </c>
      <c r="AU80" s="109"/>
      <c r="AV80" s="125">
        <v>5000</v>
      </c>
      <c r="AW80" s="109"/>
      <c r="AX80" s="109">
        <f t="shared" si="30"/>
        <v>42000</v>
      </c>
      <c r="AY80" s="109">
        <f t="shared" si="31"/>
        <v>19200</v>
      </c>
      <c r="AZ80" s="118">
        <f>200*'人事費'!C79</f>
        <v>19200</v>
      </c>
      <c r="BA80" s="118">
        <f>100*'人事費'!C79</f>
        <v>9600</v>
      </c>
      <c r="BB80" s="118">
        <v>12000</v>
      </c>
      <c r="BC80" s="118"/>
      <c r="BD80" s="117"/>
      <c r="BE80" s="107">
        <v>7000</v>
      </c>
      <c r="BF80" s="107"/>
      <c r="BG80" s="108"/>
      <c r="BH80" s="107">
        <v>29000</v>
      </c>
      <c r="BI80" s="107"/>
      <c r="BJ80" s="107"/>
      <c r="BK80" s="100">
        <v>631</v>
      </c>
    </row>
    <row r="81" spans="1:63" ht="19.5">
      <c r="A81" s="5"/>
      <c r="B81" s="5"/>
      <c r="C81" s="111">
        <f>'人事費'!B80</f>
        <v>6</v>
      </c>
      <c r="D81" s="111">
        <f>'人事費'!D80</f>
        <v>13</v>
      </c>
      <c r="E81" s="111">
        <f>'人事費'!E80</f>
        <v>0</v>
      </c>
      <c r="F81" s="111">
        <f>'人事費'!F80</f>
        <v>0</v>
      </c>
      <c r="G81" s="111">
        <f>'人事費'!G80</f>
        <v>0</v>
      </c>
      <c r="H81" s="111">
        <f>'人事費'!H80</f>
        <v>0</v>
      </c>
      <c r="I81" s="111">
        <f>'人事費'!I80</f>
        <v>0</v>
      </c>
      <c r="J81" s="111">
        <v>1</v>
      </c>
      <c r="K81" s="113">
        <f t="shared" si="24"/>
        <v>14</v>
      </c>
      <c r="L81" s="110">
        <v>11</v>
      </c>
      <c r="M81" s="46" t="s">
        <v>95</v>
      </c>
      <c r="N81" s="99">
        <f t="shared" si="25"/>
        <v>17864000</v>
      </c>
      <c r="O81" s="99">
        <f>'人事費'!M80</f>
        <v>16965352</v>
      </c>
      <c r="P81" s="114">
        <f t="shared" si="23"/>
        <v>21840</v>
      </c>
      <c r="Q81" s="114">
        <v>23500</v>
      </c>
      <c r="R81" s="117"/>
      <c r="S81" s="117"/>
      <c r="T81" s="117"/>
      <c r="U81" s="117"/>
      <c r="V81" s="131"/>
      <c r="W81" s="128"/>
      <c r="X81" s="135">
        <v>14000</v>
      </c>
      <c r="Y81" s="186"/>
      <c r="Z81" s="186"/>
      <c r="AA81" s="123"/>
      <c r="AB81" s="123">
        <f t="shared" si="26"/>
        <v>0</v>
      </c>
      <c r="AC81" s="123"/>
      <c r="AD81" s="109"/>
      <c r="AE81" s="109"/>
      <c r="AF81" s="123">
        <f t="shared" si="32"/>
        <v>0</v>
      </c>
      <c r="AG81" s="123"/>
      <c r="AH81" s="123"/>
      <c r="AI81" s="123">
        <v>164250</v>
      </c>
      <c r="AJ81" s="109"/>
      <c r="AK81" s="109">
        <f t="shared" si="27"/>
        <v>283200</v>
      </c>
      <c r="AL81" s="109">
        <f t="shared" si="28"/>
        <v>21000</v>
      </c>
      <c r="AM81" s="208">
        <v>171000</v>
      </c>
      <c r="AN81" s="109">
        <f t="shared" si="29"/>
        <v>63600</v>
      </c>
      <c r="AO81" s="109"/>
      <c r="AP81" s="109"/>
      <c r="AQ81" s="116"/>
      <c r="AR81" s="116"/>
      <c r="AS81" s="116"/>
      <c r="AT81" s="109"/>
      <c r="AU81" s="109"/>
      <c r="AV81" s="125"/>
      <c r="AW81" s="109"/>
      <c r="AX81" s="109">
        <f t="shared" si="30"/>
        <v>66000</v>
      </c>
      <c r="AY81" s="109">
        <f t="shared" si="31"/>
        <v>17400</v>
      </c>
      <c r="AZ81" s="118">
        <f>200*'人事費'!C80</f>
        <v>10800</v>
      </c>
      <c r="BA81" s="118">
        <f>100*'人事費'!C80</f>
        <v>5400</v>
      </c>
      <c r="BB81" s="118"/>
      <c r="BC81" s="118"/>
      <c r="BD81" s="117"/>
      <c r="BE81" s="107">
        <v>7000</v>
      </c>
      <c r="BF81" s="107"/>
      <c r="BG81" s="107"/>
      <c r="BH81" s="107">
        <v>29000</v>
      </c>
      <c r="BI81" s="107"/>
      <c r="BJ81" s="107"/>
      <c r="BK81" s="100">
        <v>658</v>
      </c>
    </row>
    <row r="82" spans="1:63" ht="19.5">
      <c r="A82" s="5"/>
      <c r="B82" s="5">
        <v>1</v>
      </c>
      <c r="C82" s="111">
        <f>'人事費'!B81</f>
        <v>7</v>
      </c>
      <c r="D82" s="111">
        <f>'人事費'!D81</f>
        <v>14</v>
      </c>
      <c r="E82" s="111">
        <f>'人事費'!E81</f>
        <v>0</v>
      </c>
      <c r="F82" s="111">
        <f>'人事費'!F81</f>
        <v>2</v>
      </c>
      <c r="G82" s="111">
        <f>'人事費'!G81</f>
        <v>0</v>
      </c>
      <c r="H82" s="111">
        <f>'人事費'!H81</f>
        <v>1</v>
      </c>
      <c r="I82" s="111">
        <f>'人事費'!I81</f>
        <v>0</v>
      </c>
      <c r="J82" s="111">
        <v>1</v>
      </c>
      <c r="K82" s="113">
        <f t="shared" si="24"/>
        <v>15</v>
      </c>
      <c r="L82" s="110">
        <v>10</v>
      </c>
      <c r="M82" s="46" t="s">
        <v>96</v>
      </c>
      <c r="N82" s="99">
        <f t="shared" si="25"/>
        <v>20857000</v>
      </c>
      <c r="O82" s="99">
        <f>'人事費'!M81</f>
        <v>18476341</v>
      </c>
      <c r="P82" s="114">
        <f t="shared" si="23"/>
        <v>25480</v>
      </c>
      <c r="Q82" s="114">
        <v>23500</v>
      </c>
      <c r="R82" s="117"/>
      <c r="S82" s="117"/>
      <c r="T82" s="117"/>
      <c r="U82" s="117"/>
      <c r="V82" s="131"/>
      <c r="W82" s="128">
        <v>10000</v>
      </c>
      <c r="X82" s="135">
        <v>17500</v>
      </c>
      <c r="Y82" s="186">
        <v>600000</v>
      </c>
      <c r="Z82" s="186">
        <v>561735</v>
      </c>
      <c r="AA82" s="123"/>
      <c r="AB82" s="123">
        <f t="shared" si="26"/>
        <v>21600</v>
      </c>
      <c r="AC82" s="123">
        <v>216108</v>
      </c>
      <c r="AD82" s="109"/>
      <c r="AE82" s="109"/>
      <c r="AF82" s="123">
        <f t="shared" si="32"/>
        <v>0</v>
      </c>
      <c r="AG82" s="123"/>
      <c r="AH82" s="123"/>
      <c r="AI82" s="123">
        <v>68250</v>
      </c>
      <c r="AJ82" s="109">
        <v>96000</v>
      </c>
      <c r="AK82" s="109">
        <f t="shared" si="27"/>
        <v>290400</v>
      </c>
      <c r="AL82" s="109">
        <f t="shared" si="28"/>
        <v>22500</v>
      </c>
      <c r="AM82" s="208">
        <v>195000</v>
      </c>
      <c r="AN82" s="109">
        <f t="shared" si="29"/>
        <v>64200</v>
      </c>
      <c r="AO82" s="109"/>
      <c r="AP82" s="109"/>
      <c r="AQ82" s="116"/>
      <c r="AR82" s="116"/>
      <c r="AS82" s="116"/>
      <c r="AT82" s="109"/>
      <c r="AU82" s="109"/>
      <c r="AV82" s="125">
        <v>30000</v>
      </c>
      <c r="AW82" s="109"/>
      <c r="AX82" s="109">
        <f t="shared" si="30"/>
        <v>60000</v>
      </c>
      <c r="AY82" s="109">
        <f t="shared" si="31"/>
        <v>18300</v>
      </c>
      <c r="AZ82" s="118">
        <f>200*'人事費'!C81</f>
        <v>15600</v>
      </c>
      <c r="BA82" s="118">
        <f>100*'人事費'!C81</f>
        <v>7800</v>
      </c>
      <c r="BB82" s="118"/>
      <c r="BC82" s="118"/>
      <c r="BD82" s="117"/>
      <c r="BE82" s="107">
        <v>7000</v>
      </c>
      <c r="BF82" s="107"/>
      <c r="BG82" s="108"/>
      <c r="BH82" s="107">
        <v>29000</v>
      </c>
      <c r="BI82" s="107"/>
      <c r="BJ82" s="107"/>
      <c r="BK82" s="100">
        <v>686</v>
      </c>
    </row>
    <row r="83" spans="1:63" ht="19.5">
      <c r="A83" s="5"/>
      <c r="B83" s="5">
        <v>1</v>
      </c>
      <c r="C83" s="111">
        <f>'人事費'!B82</f>
        <v>7</v>
      </c>
      <c r="D83" s="111">
        <f>'人事費'!D82</f>
        <v>14</v>
      </c>
      <c r="E83" s="111">
        <f>'人事費'!E82</f>
        <v>0</v>
      </c>
      <c r="F83" s="111">
        <f>'人事費'!F82</f>
        <v>2</v>
      </c>
      <c r="G83" s="111">
        <f>'人事費'!G82</f>
        <v>0</v>
      </c>
      <c r="H83" s="111">
        <f>'人事費'!H82</f>
        <v>1</v>
      </c>
      <c r="I83" s="111">
        <f>'人事費'!I82</f>
        <v>0</v>
      </c>
      <c r="J83" s="111">
        <v>1</v>
      </c>
      <c r="K83" s="113">
        <f t="shared" si="24"/>
        <v>15</v>
      </c>
      <c r="L83" s="110">
        <v>13</v>
      </c>
      <c r="M83" s="46" t="s">
        <v>97</v>
      </c>
      <c r="N83" s="99">
        <f t="shared" si="25"/>
        <v>20923000</v>
      </c>
      <c r="O83" s="99">
        <f>'人事費'!M82</f>
        <v>18464081</v>
      </c>
      <c r="P83" s="114">
        <f t="shared" si="23"/>
        <v>25480</v>
      </c>
      <c r="Q83" s="114">
        <v>23500</v>
      </c>
      <c r="R83" s="117"/>
      <c r="S83" s="117"/>
      <c r="T83" s="117"/>
      <c r="U83" s="117"/>
      <c r="V83" s="131"/>
      <c r="W83" s="128"/>
      <c r="X83" s="135">
        <v>24500</v>
      </c>
      <c r="Y83" s="186">
        <v>600000</v>
      </c>
      <c r="Z83" s="186">
        <v>561735</v>
      </c>
      <c r="AA83" s="123"/>
      <c r="AB83" s="123">
        <f t="shared" si="26"/>
        <v>21600</v>
      </c>
      <c r="AC83" s="123">
        <v>216108</v>
      </c>
      <c r="AD83" s="109"/>
      <c r="AE83" s="109"/>
      <c r="AF83" s="123">
        <f t="shared" si="32"/>
        <v>0</v>
      </c>
      <c r="AG83" s="123"/>
      <c r="AH83" s="123"/>
      <c r="AI83" s="123"/>
      <c r="AJ83" s="109">
        <v>164250</v>
      </c>
      <c r="AK83" s="109">
        <f t="shared" si="27"/>
        <v>290400</v>
      </c>
      <c r="AL83" s="109">
        <f t="shared" si="28"/>
        <v>22500</v>
      </c>
      <c r="AM83" s="208">
        <v>195000</v>
      </c>
      <c r="AN83" s="109">
        <f t="shared" si="29"/>
        <v>64200</v>
      </c>
      <c r="AO83" s="109"/>
      <c r="AP83" s="109"/>
      <c r="AQ83" s="116"/>
      <c r="AR83" s="116"/>
      <c r="AS83" s="116"/>
      <c r="AT83" s="109"/>
      <c r="AU83" s="109"/>
      <c r="AV83" s="109"/>
      <c r="AW83" s="109"/>
      <c r="AX83" s="109">
        <f t="shared" si="30"/>
        <v>78000</v>
      </c>
      <c r="AY83" s="109">
        <f t="shared" si="31"/>
        <v>18300</v>
      </c>
      <c r="AZ83" s="118">
        <f>200*'人事費'!C82</f>
        <v>18600</v>
      </c>
      <c r="BA83" s="118">
        <f>100*'人事費'!C82</f>
        <v>9300</v>
      </c>
      <c r="BB83" s="118"/>
      <c r="BC83" s="118"/>
      <c r="BD83" s="117"/>
      <c r="BE83" s="107">
        <v>7000</v>
      </c>
      <c r="BF83" s="107"/>
      <c r="BG83" s="107"/>
      <c r="BH83" s="107">
        <v>29000</v>
      </c>
      <c r="BI83" s="107">
        <v>89000</v>
      </c>
      <c r="BJ83" s="107"/>
      <c r="BK83" s="100">
        <v>446</v>
      </c>
    </row>
    <row r="84" spans="1:63" ht="19.5">
      <c r="A84" s="5"/>
      <c r="B84" s="5">
        <v>1</v>
      </c>
      <c r="C84" s="111">
        <f>'人事費'!B83</f>
        <v>7</v>
      </c>
      <c r="D84" s="111">
        <f>'人事費'!D83</f>
        <v>14</v>
      </c>
      <c r="E84" s="111">
        <f>'人事費'!E83</f>
        <v>0</v>
      </c>
      <c r="F84" s="111">
        <f>'人事費'!F83</f>
        <v>2</v>
      </c>
      <c r="G84" s="111">
        <f>'人事費'!G83</f>
        <v>0</v>
      </c>
      <c r="H84" s="111">
        <f>'人事費'!H83</f>
        <v>1</v>
      </c>
      <c r="I84" s="111">
        <f>'人事費'!I83</f>
        <v>0</v>
      </c>
      <c r="J84" s="111">
        <v>1</v>
      </c>
      <c r="K84" s="113">
        <f t="shared" si="24"/>
        <v>15</v>
      </c>
      <c r="L84" s="110">
        <v>3</v>
      </c>
      <c r="M84" s="46" t="s">
        <v>98</v>
      </c>
      <c r="N84" s="99">
        <f t="shared" si="25"/>
        <v>20620000</v>
      </c>
      <c r="O84" s="99">
        <f>'人事費'!M83</f>
        <v>18280422</v>
      </c>
      <c r="P84" s="114">
        <f t="shared" si="23"/>
        <v>25480</v>
      </c>
      <c r="Q84" s="114">
        <v>23500</v>
      </c>
      <c r="R84" s="117"/>
      <c r="S84" s="117"/>
      <c r="T84" s="117"/>
      <c r="U84" s="117"/>
      <c r="V84" s="131"/>
      <c r="W84" s="128"/>
      <c r="X84" s="135">
        <v>14000</v>
      </c>
      <c r="Y84" s="186">
        <v>600000</v>
      </c>
      <c r="Z84" s="186">
        <v>561735</v>
      </c>
      <c r="AA84" s="123"/>
      <c r="AB84" s="123">
        <f t="shared" si="26"/>
        <v>21600</v>
      </c>
      <c r="AC84" s="123">
        <v>216108</v>
      </c>
      <c r="AD84" s="109"/>
      <c r="AE84" s="109"/>
      <c r="AF84" s="123">
        <f t="shared" si="32"/>
        <v>0</v>
      </c>
      <c r="AG84" s="123"/>
      <c r="AH84" s="123"/>
      <c r="AI84" s="123">
        <v>92250</v>
      </c>
      <c r="AJ84" s="109">
        <v>72000</v>
      </c>
      <c r="AK84" s="109">
        <f t="shared" si="27"/>
        <v>290400</v>
      </c>
      <c r="AL84" s="109">
        <f t="shared" si="28"/>
        <v>22500</v>
      </c>
      <c r="AM84" s="208">
        <v>195000</v>
      </c>
      <c r="AN84" s="109">
        <f t="shared" si="29"/>
        <v>64200</v>
      </c>
      <c r="AO84" s="109"/>
      <c r="AP84" s="109"/>
      <c r="AQ84" s="116"/>
      <c r="AR84" s="116"/>
      <c r="AS84" s="116"/>
      <c r="AT84" s="109"/>
      <c r="AU84" s="109"/>
      <c r="AV84" s="125">
        <v>30000</v>
      </c>
      <c r="AW84" s="109"/>
      <c r="AX84" s="109">
        <f t="shared" si="30"/>
        <v>18000</v>
      </c>
      <c r="AY84" s="109">
        <f t="shared" si="31"/>
        <v>18300</v>
      </c>
      <c r="AZ84" s="118">
        <f>200*'人事費'!C83</f>
        <v>15800</v>
      </c>
      <c r="BA84" s="118">
        <f>100*'人事費'!C83</f>
        <v>7900</v>
      </c>
      <c r="BB84" s="118"/>
      <c r="BC84" s="118"/>
      <c r="BD84" s="117"/>
      <c r="BE84" s="107">
        <v>7000</v>
      </c>
      <c r="BF84" s="107">
        <v>14000</v>
      </c>
      <c r="BG84" s="108"/>
      <c r="BH84" s="107">
        <v>29000</v>
      </c>
      <c r="BI84" s="107"/>
      <c r="BJ84" s="107"/>
      <c r="BK84" s="100">
        <v>805</v>
      </c>
    </row>
    <row r="85" spans="1:63" ht="19.5">
      <c r="A85" s="5"/>
      <c r="B85" s="5">
        <v>1</v>
      </c>
      <c r="C85" s="111">
        <f>'人事費'!B84</f>
        <v>7</v>
      </c>
      <c r="D85" s="111">
        <f>'人事費'!D84</f>
        <v>15</v>
      </c>
      <c r="E85" s="111">
        <f>'人事費'!E84</f>
        <v>0</v>
      </c>
      <c r="F85" s="111">
        <f>'人事費'!F84</f>
        <v>1</v>
      </c>
      <c r="G85" s="111">
        <f>'人事費'!G84</f>
        <v>0</v>
      </c>
      <c r="H85" s="111">
        <f>'人事費'!H84</f>
        <v>1</v>
      </c>
      <c r="I85" s="111">
        <f>'人事費'!I84</f>
        <v>0</v>
      </c>
      <c r="J85" s="111">
        <v>1</v>
      </c>
      <c r="K85" s="113">
        <f t="shared" si="24"/>
        <v>16</v>
      </c>
      <c r="L85" s="110">
        <v>11</v>
      </c>
      <c r="M85" s="46" t="s">
        <v>99</v>
      </c>
      <c r="N85" s="99">
        <f t="shared" si="25"/>
        <v>22134000</v>
      </c>
      <c r="O85" s="99">
        <f>'人事費'!M84</f>
        <v>19772294</v>
      </c>
      <c r="P85" s="114">
        <f t="shared" si="23"/>
        <v>25480</v>
      </c>
      <c r="Q85" s="114">
        <v>23500</v>
      </c>
      <c r="R85" s="117"/>
      <c r="S85" s="117"/>
      <c r="T85" s="117"/>
      <c r="U85" s="117"/>
      <c r="V85" s="131"/>
      <c r="W85" s="128"/>
      <c r="X85" s="135">
        <v>17500</v>
      </c>
      <c r="Y85" s="186"/>
      <c r="Z85" s="186">
        <v>561735</v>
      </c>
      <c r="AA85" s="123"/>
      <c r="AB85" s="123">
        <f t="shared" si="26"/>
        <v>10800</v>
      </c>
      <c r="AC85" s="123">
        <v>216108</v>
      </c>
      <c r="AD85" s="109"/>
      <c r="AE85" s="109"/>
      <c r="AF85" s="123">
        <f t="shared" si="32"/>
        <v>0</v>
      </c>
      <c r="AG85" s="123"/>
      <c r="AH85" s="123"/>
      <c r="AI85" s="123">
        <v>82050</v>
      </c>
      <c r="AJ85" s="109">
        <v>120000</v>
      </c>
      <c r="AK85" s="109">
        <f t="shared" si="27"/>
        <v>290400</v>
      </c>
      <c r="AL85" s="109">
        <f t="shared" si="28"/>
        <v>24000</v>
      </c>
      <c r="AM85" s="208">
        <v>195000</v>
      </c>
      <c r="AN85" s="109">
        <f t="shared" si="29"/>
        <v>64200</v>
      </c>
      <c r="AO85" s="109"/>
      <c r="AP85" s="109"/>
      <c r="AQ85" s="116"/>
      <c r="AR85" s="116"/>
      <c r="AS85" s="116"/>
      <c r="AT85" s="109">
        <f>'車輛費用'!S29</f>
        <v>589180</v>
      </c>
      <c r="AU85" s="109"/>
      <c r="AV85" s="109"/>
      <c r="AW85" s="109">
        <v>2000</v>
      </c>
      <c r="AX85" s="109">
        <f t="shared" si="30"/>
        <v>66000</v>
      </c>
      <c r="AY85" s="109">
        <f t="shared" si="31"/>
        <v>18300</v>
      </c>
      <c r="AZ85" s="118">
        <f>200*'人事費'!C84</f>
        <v>12800</v>
      </c>
      <c r="BA85" s="118">
        <f>100*'人事費'!C84</f>
        <v>6400</v>
      </c>
      <c r="BB85" s="118"/>
      <c r="BC85" s="118"/>
      <c r="BD85" s="117"/>
      <c r="BE85" s="107">
        <v>7000</v>
      </c>
      <c r="BF85" s="107"/>
      <c r="BG85" s="107"/>
      <c r="BH85" s="107">
        <v>29000</v>
      </c>
      <c r="BI85" s="107"/>
      <c r="BJ85" s="107"/>
      <c r="BK85" s="100">
        <v>253</v>
      </c>
    </row>
    <row r="86" spans="1:63" ht="19.5">
      <c r="A86" s="5"/>
      <c r="B86" s="5"/>
      <c r="C86" s="111">
        <f>'人事費'!B85</f>
        <v>7</v>
      </c>
      <c r="D86" s="111">
        <f>'人事費'!D85</f>
        <v>15</v>
      </c>
      <c r="E86" s="111">
        <f>'人事費'!E85</f>
        <v>0</v>
      </c>
      <c r="F86" s="111">
        <f>'人事費'!F85</f>
        <v>0</v>
      </c>
      <c r="G86" s="111">
        <f>'人事費'!G85</f>
        <v>0</v>
      </c>
      <c r="H86" s="111">
        <f>'人事費'!H85</f>
        <v>0</v>
      </c>
      <c r="I86" s="111">
        <f>'人事費'!I85</f>
        <v>0</v>
      </c>
      <c r="J86" s="111">
        <v>1</v>
      </c>
      <c r="K86" s="113">
        <f t="shared" si="24"/>
        <v>16</v>
      </c>
      <c r="L86" s="110">
        <v>10</v>
      </c>
      <c r="M86" s="46" t="s">
        <v>100</v>
      </c>
      <c r="N86" s="99">
        <f t="shared" si="25"/>
        <v>21808000</v>
      </c>
      <c r="O86" s="99">
        <f>'人事費'!M85</f>
        <v>20761396</v>
      </c>
      <c r="P86" s="114">
        <f t="shared" si="23"/>
        <v>25480</v>
      </c>
      <c r="Q86" s="114">
        <v>23500</v>
      </c>
      <c r="R86" s="117"/>
      <c r="S86" s="117"/>
      <c r="T86" s="117"/>
      <c r="U86" s="117"/>
      <c r="V86" s="131">
        <v>68250</v>
      </c>
      <c r="W86" s="128"/>
      <c r="X86" s="135">
        <v>24500</v>
      </c>
      <c r="Y86" s="186"/>
      <c r="Z86" s="186"/>
      <c r="AA86" s="123"/>
      <c r="AB86" s="123">
        <f t="shared" si="26"/>
        <v>0</v>
      </c>
      <c r="AC86" s="123"/>
      <c r="AD86" s="109"/>
      <c r="AE86" s="109"/>
      <c r="AF86" s="123">
        <f t="shared" si="32"/>
        <v>0</v>
      </c>
      <c r="AG86" s="123"/>
      <c r="AH86" s="123"/>
      <c r="AI86" s="123"/>
      <c r="AJ86" s="109">
        <v>96000</v>
      </c>
      <c r="AK86" s="109">
        <f t="shared" si="27"/>
        <v>290400</v>
      </c>
      <c r="AL86" s="109">
        <f t="shared" si="28"/>
        <v>24000</v>
      </c>
      <c r="AM86" s="208">
        <v>195000</v>
      </c>
      <c r="AN86" s="109">
        <f t="shared" si="29"/>
        <v>64200</v>
      </c>
      <c r="AO86" s="109">
        <v>30000</v>
      </c>
      <c r="AP86" s="109">
        <v>3000</v>
      </c>
      <c r="AQ86" s="116"/>
      <c r="AR86" s="116"/>
      <c r="AS86" s="116"/>
      <c r="AT86" s="109"/>
      <c r="AU86" s="109"/>
      <c r="AV86" s="125"/>
      <c r="AW86" s="109"/>
      <c r="AX86" s="109">
        <f t="shared" si="30"/>
        <v>60000</v>
      </c>
      <c r="AY86" s="109">
        <f t="shared" si="31"/>
        <v>18300</v>
      </c>
      <c r="AZ86" s="118">
        <f>200*'人事費'!C85</f>
        <v>10000</v>
      </c>
      <c r="BA86" s="118">
        <f>100*'人事費'!C85</f>
        <v>5000</v>
      </c>
      <c r="BB86" s="118">
        <v>12000</v>
      </c>
      <c r="BC86" s="118"/>
      <c r="BD86" s="117"/>
      <c r="BE86" s="107">
        <v>7000</v>
      </c>
      <c r="BF86" s="107">
        <v>30000</v>
      </c>
      <c r="BG86" s="108"/>
      <c r="BH86" s="107">
        <v>29000</v>
      </c>
      <c r="BI86" s="107">
        <v>30000</v>
      </c>
      <c r="BJ86" s="107"/>
      <c r="BK86" s="100">
        <v>974</v>
      </c>
    </row>
    <row r="87" spans="1:63" ht="19.5">
      <c r="A87" s="5"/>
      <c r="B87" s="5">
        <v>1</v>
      </c>
      <c r="C87" s="111">
        <f>'人事費'!B86</f>
        <v>7</v>
      </c>
      <c r="D87" s="111">
        <f>'人事費'!D86</f>
        <v>14</v>
      </c>
      <c r="E87" s="111">
        <f>'人事費'!E86</f>
        <v>0</v>
      </c>
      <c r="F87" s="111">
        <f>'人事費'!F86</f>
        <v>1</v>
      </c>
      <c r="G87" s="111">
        <f>'人事費'!G86</f>
        <v>0</v>
      </c>
      <c r="H87" s="111">
        <f>'人事費'!H86</f>
        <v>1</v>
      </c>
      <c r="I87" s="111">
        <f>'人事費'!I86</f>
        <v>0</v>
      </c>
      <c r="J87" s="111">
        <v>1</v>
      </c>
      <c r="K87" s="113">
        <f t="shared" si="24"/>
        <v>15</v>
      </c>
      <c r="L87" s="110">
        <v>9</v>
      </c>
      <c r="M87" s="46" t="s">
        <v>101</v>
      </c>
      <c r="N87" s="99">
        <f t="shared" si="25"/>
        <v>20811000</v>
      </c>
      <c r="O87" s="99">
        <f>'人事費'!M86</f>
        <v>19067521</v>
      </c>
      <c r="P87" s="114">
        <f t="shared" si="23"/>
        <v>25480</v>
      </c>
      <c r="Q87" s="114">
        <v>23500</v>
      </c>
      <c r="R87" s="117"/>
      <c r="S87" s="117"/>
      <c r="T87" s="117"/>
      <c r="U87" s="117"/>
      <c r="V87" s="131"/>
      <c r="W87" s="128"/>
      <c r="X87" s="135">
        <v>17500</v>
      </c>
      <c r="Y87" s="186"/>
      <c r="Z87" s="186">
        <v>561735</v>
      </c>
      <c r="AA87" s="123"/>
      <c r="AB87" s="123">
        <f t="shared" si="26"/>
        <v>10800</v>
      </c>
      <c r="AC87" s="123">
        <v>216108</v>
      </c>
      <c r="AD87" s="109"/>
      <c r="AE87" s="109"/>
      <c r="AF87" s="123">
        <f t="shared" si="32"/>
        <v>0</v>
      </c>
      <c r="AG87" s="123"/>
      <c r="AH87" s="123"/>
      <c r="AI87" s="123">
        <v>164250</v>
      </c>
      <c r="AJ87" s="109"/>
      <c r="AK87" s="109">
        <f t="shared" si="27"/>
        <v>290400</v>
      </c>
      <c r="AL87" s="109">
        <f t="shared" si="28"/>
        <v>22500</v>
      </c>
      <c r="AM87" s="208">
        <v>195000</v>
      </c>
      <c r="AN87" s="109">
        <f t="shared" si="29"/>
        <v>64200</v>
      </c>
      <c r="AO87" s="109"/>
      <c r="AP87" s="109"/>
      <c r="AQ87" s="116"/>
      <c r="AR87" s="116"/>
      <c r="AS87" s="116"/>
      <c r="AT87" s="109"/>
      <c r="AU87" s="109"/>
      <c r="AV87" s="125">
        <v>10000</v>
      </c>
      <c r="AW87" s="109"/>
      <c r="AX87" s="109">
        <f t="shared" si="30"/>
        <v>54000</v>
      </c>
      <c r="AY87" s="109">
        <f t="shared" si="31"/>
        <v>18300</v>
      </c>
      <c r="AZ87" s="118">
        <f>200*'人事費'!C86</f>
        <v>7400</v>
      </c>
      <c r="BA87" s="118">
        <f>100*'人事費'!C86</f>
        <v>3700</v>
      </c>
      <c r="BB87" s="118"/>
      <c r="BC87" s="118"/>
      <c r="BD87" s="117"/>
      <c r="BE87" s="107">
        <v>7000</v>
      </c>
      <c r="BF87" s="107"/>
      <c r="BG87" s="107"/>
      <c r="BH87" s="107">
        <v>29000</v>
      </c>
      <c r="BI87" s="107">
        <v>22000</v>
      </c>
      <c r="BJ87" s="107"/>
      <c r="BK87" s="100">
        <v>606</v>
      </c>
    </row>
    <row r="88" spans="1:63" s="7" customFormat="1" ht="19.5">
      <c r="A88" s="122"/>
      <c r="B88" s="5"/>
      <c r="C88" s="111">
        <f>'人事費'!B87</f>
        <v>6</v>
      </c>
      <c r="D88" s="111">
        <f>'人事費'!D87</f>
        <v>13</v>
      </c>
      <c r="E88" s="111">
        <f>'人事費'!E87</f>
        <v>0</v>
      </c>
      <c r="F88" s="111">
        <f>'人事費'!F87</f>
        <v>0</v>
      </c>
      <c r="G88" s="111">
        <f>'人事費'!G87</f>
        <v>0</v>
      </c>
      <c r="H88" s="111">
        <f>'人事費'!H87</f>
        <v>0</v>
      </c>
      <c r="I88" s="111">
        <f>'人事費'!I87</f>
        <v>0</v>
      </c>
      <c r="J88" s="111">
        <v>1</v>
      </c>
      <c r="K88" s="113">
        <f t="shared" si="24"/>
        <v>14</v>
      </c>
      <c r="L88" s="110">
        <v>10</v>
      </c>
      <c r="M88" s="46" t="s">
        <v>102</v>
      </c>
      <c r="N88" s="99">
        <f t="shared" si="25"/>
        <v>19018000</v>
      </c>
      <c r="O88" s="99">
        <f>'人事費'!M87</f>
        <v>18093526</v>
      </c>
      <c r="P88" s="114">
        <f t="shared" si="23"/>
        <v>21840</v>
      </c>
      <c r="Q88" s="114">
        <v>23500</v>
      </c>
      <c r="R88" s="117"/>
      <c r="S88" s="117"/>
      <c r="T88" s="117"/>
      <c r="U88" s="117"/>
      <c r="V88" s="131"/>
      <c r="W88" s="128"/>
      <c r="X88" s="135">
        <v>17500</v>
      </c>
      <c r="Y88" s="186"/>
      <c r="Z88" s="186"/>
      <c r="AA88" s="123"/>
      <c r="AB88" s="123">
        <f t="shared" si="26"/>
        <v>0</v>
      </c>
      <c r="AC88" s="123"/>
      <c r="AD88" s="109"/>
      <c r="AE88" s="109"/>
      <c r="AF88" s="123">
        <f t="shared" si="32"/>
        <v>0</v>
      </c>
      <c r="AG88" s="123"/>
      <c r="AH88" s="123"/>
      <c r="AI88" s="123">
        <v>74250</v>
      </c>
      <c r="AJ88" s="109">
        <v>90000</v>
      </c>
      <c r="AK88" s="109">
        <f t="shared" si="27"/>
        <v>283200</v>
      </c>
      <c r="AL88" s="109">
        <f t="shared" si="28"/>
        <v>21000</v>
      </c>
      <c r="AM88" s="208">
        <v>171000</v>
      </c>
      <c r="AN88" s="109">
        <f t="shared" si="29"/>
        <v>63600</v>
      </c>
      <c r="AO88" s="109"/>
      <c r="AP88" s="109"/>
      <c r="AQ88" s="116"/>
      <c r="AR88" s="116"/>
      <c r="AS88" s="116"/>
      <c r="AT88" s="109"/>
      <c r="AU88" s="109"/>
      <c r="AV88" s="109">
        <v>27000</v>
      </c>
      <c r="AW88" s="109"/>
      <c r="AX88" s="109">
        <f t="shared" si="30"/>
        <v>60000</v>
      </c>
      <c r="AY88" s="109">
        <f t="shared" si="31"/>
        <v>17400</v>
      </c>
      <c r="AZ88" s="118">
        <f>200*'人事費'!C87</f>
        <v>12000</v>
      </c>
      <c r="BA88" s="118">
        <f>100*'人事費'!C87</f>
        <v>6000</v>
      </c>
      <c r="BB88" s="118"/>
      <c r="BC88" s="118"/>
      <c r="BD88" s="117"/>
      <c r="BE88" s="107">
        <v>7000</v>
      </c>
      <c r="BF88" s="107"/>
      <c r="BG88" s="108"/>
      <c r="BH88" s="107">
        <v>29000</v>
      </c>
      <c r="BI88" s="107"/>
      <c r="BJ88" s="107"/>
      <c r="BK88" s="100">
        <v>184</v>
      </c>
    </row>
    <row r="89" spans="1:63" ht="19.5">
      <c r="A89" s="5"/>
      <c r="B89" s="5"/>
      <c r="C89" s="111">
        <f>'人事費'!B88</f>
        <v>9</v>
      </c>
      <c r="D89" s="111">
        <f>'人事費'!D88</f>
        <v>19</v>
      </c>
      <c r="E89" s="111">
        <f>'人事費'!E88</f>
        <v>0</v>
      </c>
      <c r="F89" s="111">
        <f>'人事費'!F88</f>
        <v>0</v>
      </c>
      <c r="G89" s="111">
        <f>'人事費'!G88</f>
        <v>0</v>
      </c>
      <c r="H89" s="111">
        <f>'人事費'!H88</f>
        <v>0</v>
      </c>
      <c r="I89" s="111">
        <f>'人事費'!I88</f>
        <v>0</v>
      </c>
      <c r="J89" s="111">
        <v>1</v>
      </c>
      <c r="K89" s="113">
        <f t="shared" si="24"/>
        <v>20</v>
      </c>
      <c r="L89" s="110">
        <v>10</v>
      </c>
      <c r="M89" s="46" t="s">
        <v>103</v>
      </c>
      <c r="N89" s="99">
        <f t="shared" si="25"/>
        <v>23645000</v>
      </c>
      <c r="O89" s="99">
        <f>'人事費'!M88</f>
        <v>22521326</v>
      </c>
      <c r="P89" s="114">
        <f aca="true" t="shared" si="33" ref="P89:P106">+C89*14*260</f>
        <v>32760</v>
      </c>
      <c r="Q89" s="114">
        <v>23500</v>
      </c>
      <c r="R89" s="117"/>
      <c r="S89" s="117"/>
      <c r="T89" s="117"/>
      <c r="U89" s="117"/>
      <c r="V89" s="131"/>
      <c r="W89" s="128"/>
      <c r="X89" s="135">
        <v>10500</v>
      </c>
      <c r="Y89" s="186"/>
      <c r="Z89" s="186"/>
      <c r="AA89" s="123"/>
      <c r="AB89" s="123">
        <f t="shared" si="26"/>
        <v>0</v>
      </c>
      <c r="AC89" s="123"/>
      <c r="AD89" s="109"/>
      <c r="AE89" s="109"/>
      <c r="AF89" s="123">
        <f t="shared" si="32"/>
        <v>0</v>
      </c>
      <c r="AG89" s="123"/>
      <c r="AH89" s="123"/>
      <c r="AI89" s="123">
        <v>58250</v>
      </c>
      <c r="AJ89" s="109">
        <v>106000</v>
      </c>
      <c r="AK89" s="109">
        <f t="shared" si="27"/>
        <v>304800</v>
      </c>
      <c r="AL89" s="109">
        <f t="shared" si="28"/>
        <v>30000</v>
      </c>
      <c r="AM89" s="208">
        <v>243000</v>
      </c>
      <c r="AN89" s="109">
        <f t="shared" si="29"/>
        <v>65400</v>
      </c>
      <c r="AO89" s="109"/>
      <c r="AP89" s="109"/>
      <c r="AQ89" s="116"/>
      <c r="AR89" s="116"/>
      <c r="AS89" s="116"/>
      <c r="AT89" s="109"/>
      <c r="AU89" s="109"/>
      <c r="AV89" s="125">
        <v>12000</v>
      </c>
      <c r="AW89" s="109"/>
      <c r="AX89" s="109">
        <f t="shared" si="30"/>
        <v>60000</v>
      </c>
      <c r="AY89" s="109">
        <f t="shared" si="31"/>
        <v>20100</v>
      </c>
      <c r="AZ89" s="118">
        <f>200*'人事費'!C88</f>
        <v>10000</v>
      </c>
      <c r="BA89" s="118">
        <f>100*'人事費'!C88</f>
        <v>5000</v>
      </c>
      <c r="BB89" s="118">
        <v>36000</v>
      </c>
      <c r="BC89" s="118"/>
      <c r="BD89" s="117"/>
      <c r="BE89" s="107">
        <v>7000</v>
      </c>
      <c r="BF89" s="107">
        <v>50000</v>
      </c>
      <c r="BG89" s="107"/>
      <c r="BH89" s="107">
        <v>29000</v>
      </c>
      <c r="BI89" s="107">
        <v>20000</v>
      </c>
      <c r="BJ89" s="107"/>
      <c r="BK89" s="100">
        <v>364</v>
      </c>
    </row>
    <row r="90" spans="1:63" ht="19.5">
      <c r="A90" s="5"/>
      <c r="B90" s="5">
        <v>1</v>
      </c>
      <c r="C90" s="111">
        <f>'人事費'!B89</f>
        <v>7</v>
      </c>
      <c r="D90" s="111">
        <f>'人事費'!D89</f>
        <v>14</v>
      </c>
      <c r="E90" s="111">
        <f>'人事費'!E89</f>
        <v>0</v>
      </c>
      <c r="F90" s="111">
        <f>'人事費'!F89</f>
        <v>2</v>
      </c>
      <c r="G90" s="111">
        <f>'人事費'!G89</f>
        <v>0</v>
      </c>
      <c r="H90" s="111">
        <f>'人事費'!H89</f>
        <v>1</v>
      </c>
      <c r="I90" s="111">
        <f>'人事費'!I89</f>
        <v>0</v>
      </c>
      <c r="J90" s="111">
        <v>1</v>
      </c>
      <c r="K90" s="113">
        <f t="shared" si="24"/>
        <v>15</v>
      </c>
      <c r="L90" s="110">
        <v>5</v>
      </c>
      <c r="M90" s="46" t="s">
        <v>48</v>
      </c>
      <c r="N90" s="99">
        <f t="shared" si="25"/>
        <v>20618000</v>
      </c>
      <c r="O90" s="99">
        <f>'人事費'!M89</f>
        <v>18290846</v>
      </c>
      <c r="P90" s="114">
        <f t="shared" si="33"/>
        <v>25480</v>
      </c>
      <c r="Q90" s="114">
        <v>23500</v>
      </c>
      <c r="R90" s="117"/>
      <c r="S90" s="117"/>
      <c r="T90" s="117"/>
      <c r="U90" s="117"/>
      <c r="V90" s="131"/>
      <c r="W90" s="128"/>
      <c r="X90" s="135">
        <v>14000</v>
      </c>
      <c r="Y90" s="186">
        <v>600000</v>
      </c>
      <c r="Z90" s="186">
        <v>561735</v>
      </c>
      <c r="AA90" s="123"/>
      <c r="AB90" s="123">
        <f t="shared" si="26"/>
        <v>21600</v>
      </c>
      <c r="AC90" s="123">
        <v>216108</v>
      </c>
      <c r="AD90" s="109"/>
      <c r="AE90" s="109"/>
      <c r="AF90" s="123">
        <f t="shared" si="32"/>
        <v>0</v>
      </c>
      <c r="AG90" s="123"/>
      <c r="AH90" s="123"/>
      <c r="AI90" s="123">
        <v>58250</v>
      </c>
      <c r="AJ90" s="109">
        <v>106000</v>
      </c>
      <c r="AK90" s="109">
        <f t="shared" si="27"/>
        <v>290400</v>
      </c>
      <c r="AL90" s="109">
        <f t="shared" si="28"/>
        <v>22500</v>
      </c>
      <c r="AM90" s="208">
        <v>195000</v>
      </c>
      <c r="AN90" s="109">
        <f t="shared" si="29"/>
        <v>64200</v>
      </c>
      <c r="AO90" s="109"/>
      <c r="AP90" s="109"/>
      <c r="AQ90" s="116"/>
      <c r="AR90" s="116"/>
      <c r="AS90" s="116"/>
      <c r="AT90" s="109"/>
      <c r="AU90" s="109"/>
      <c r="AV90" s="125"/>
      <c r="AW90" s="109"/>
      <c r="AX90" s="109">
        <f t="shared" si="30"/>
        <v>30000</v>
      </c>
      <c r="AY90" s="109">
        <f t="shared" si="31"/>
        <v>18300</v>
      </c>
      <c r="AZ90" s="118">
        <f>200*'人事費'!C89</f>
        <v>15800</v>
      </c>
      <c r="BA90" s="118">
        <f>100*'人事費'!C89</f>
        <v>7900</v>
      </c>
      <c r="BB90" s="118"/>
      <c r="BC90" s="118"/>
      <c r="BD90" s="117"/>
      <c r="BE90" s="107">
        <v>7000</v>
      </c>
      <c r="BF90" s="107"/>
      <c r="BG90" s="108"/>
      <c r="BH90" s="107">
        <v>29000</v>
      </c>
      <c r="BI90" s="107"/>
      <c r="BJ90" s="107">
        <v>20000</v>
      </c>
      <c r="BK90" s="100">
        <v>381</v>
      </c>
    </row>
    <row r="91" spans="1:63" ht="19.5">
      <c r="A91" s="5"/>
      <c r="B91" s="5">
        <v>1</v>
      </c>
      <c r="C91" s="111">
        <f>'人事費'!B90</f>
        <v>7</v>
      </c>
      <c r="D91" s="111">
        <f>'人事費'!D90</f>
        <v>14</v>
      </c>
      <c r="E91" s="111">
        <f>'人事費'!E90</f>
        <v>0</v>
      </c>
      <c r="F91" s="111">
        <f>'人事費'!F90</f>
        <v>2</v>
      </c>
      <c r="G91" s="111">
        <f>'人事費'!G90</f>
        <v>0</v>
      </c>
      <c r="H91" s="111">
        <f>'人事費'!H90</f>
        <v>1</v>
      </c>
      <c r="I91" s="111">
        <f>'人事費'!I90</f>
        <v>0</v>
      </c>
      <c r="J91" s="111">
        <v>0</v>
      </c>
      <c r="K91" s="113">
        <f t="shared" si="24"/>
        <v>14</v>
      </c>
      <c r="L91" s="110">
        <v>5</v>
      </c>
      <c r="M91" s="46" t="s">
        <v>104</v>
      </c>
      <c r="N91" s="99">
        <f t="shared" si="25"/>
        <v>19725000</v>
      </c>
      <c r="O91" s="99">
        <f>'人事費'!M90</f>
        <v>17304642</v>
      </c>
      <c r="P91" s="114">
        <f t="shared" si="33"/>
        <v>25480</v>
      </c>
      <c r="Q91" s="114">
        <v>23500</v>
      </c>
      <c r="R91" s="117"/>
      <c r="S91" s="117"/>
      <c r="T91" s="117"/>
      <c r="U91" s="117"/>
      <c r="V91" s="131"/>
      <c r="W91" s="128"/>
      <c r="X91" s="135">
        <v>14000</v>
      </c>
      <c r="Y91" s="186">
        <v>600000</v>
      </c>
      <c r="Z91" s="186">
        <v>561735</v>
      </c>
      <c r="AA91" s="123"/>
      <c r="AB91" s="123">
        <f t="shared" si="26"/>
        <v>21600</v>
      </c>
      <c r="AC91" s="123">
        <v>216108</v>
      </c>
      <c r="AD91" s="109"/>
      <c r="AE91" s="109"/>
      <c r="AF91" s="123">
        <f t="shared" si="32"/>
        <v>0</v>
      </c>
      <c r="AG91" s="123"/>
      <c r="AH91" s="123"/>
      <c r="AI91" s="123">
        <v>164250</v>
      </c>
      <c r="AJ91" s="109"/>
      <c r="AK91" s="109">
        <f t="shared" si="27"/>
        <v>290400</v>
      </c>
      <c r="AL91" s="109">
        <f t="shared" si="28"/>
        <v>21000</v>
      </c>
      <c r="AM91" s="208">
        <v>195000</v>
      </c>
      <c r="AN91" s="109">
        <f t="shared" si="29"/>
        <v>64200</v>
      </c>
      <c r="AO91" s="109"/>
      <c r="AP91" s="109"/>
      <c r="AQ91" s="116"/>
      <c r="AR91" s="116"/>
      <c r="AS91" s="116"/>
      <c r="AT91" s="109"/>
      <c r="AU91" s="109"/>
      <c r="AV91" s="125">
        <v>34000</v>
      </c>
      <c r="AW91" s="109">
        <v>1000</v>
      </c>
      <c r="AX91" s="109">
        <f t="shared" si="30"/>
        <v>30000</v>
      </c>
      <c r="AY91" s="109">
        <f t="shared" si="31"/>
        <v>18300</v>
      </c>
      <c r="AZ91" s="118">
        <f>200*'人事費'!C90</f>
        <v>9000</v>
      </c>
      <c r="BA91" s="118">
        <f>100*'人事費'!C90</f>
        <v>4500</v>
      </c>
      <c r="BB91" s="118"/>
      <c r="BC91" s="118">
        <v>60000</v>
      </c>
      <c r="BD91" s="117"/>
      <c r="BE91" s="107">
        <v>7000</v>
      </c>
      <c r="BF91" s="107">
        <v>30000</v>
      </c>
      <c r="BG91" s="107"/>
      <c r="BH91" s="107">
        <v>29000</v>
      </c>
      <c r="BI91" s="107"/>
      <c r="BJ91" s="107"/>
      <c r="BK91" s="100">
        <v>285</v>
      </c>
    </row>
    <row r="92" spans="1:63" ht="19.5">
      <c r="A92" s="5"/>
      <c r="B92" s="5"/>
      <c r="C92" s="111">
        <f>'人事費'!B91</f>
        <v>6</v>
      </c>
      <c r="D92" s="111">
        <f>'人事費'!D91</f>
        <v>13</v>
      </c>
      <c r="E92" s="111">
        <f>'人事費'!E91</f>
        <v>0</v>
      </c>
      <c r="F92" s="111">
        <f>'人事費'!F91</f>
        <v>0</v>
      </c>
      <c r="G92" s="111">
        <f>'人事費'!G91</f>
        <v>0</v>
      </c>
      <c r="H92" s="111">
        <f>'人事費'!H91</f>
        <v>0</v>
      </c>
      <c r="I92" s="111">
        <f>'人事費'!I91</f>
        <v>0</v>
      </c>
      <c r="J92" s="111">
        <v>0</v>
      </c>
      <c r="K92" s="113">
        <f t="shared" si="24"/>
        <v>13</v>
      </c>
      <c r="L92" s="110">
        <v>7</v>
      </c>
      <c r="M92" s="46" t="s">
        <v>109</v>
      </c>
      <c r="N92" s="99">
        <f t="shared" si="25"/>
        <v>15391000</v>
      </c>
      <c r="O92" s="99">
        <f>'人事費'!M91</f>
        <v>14468675</v>
      </c>
      <c r="P92" s="114">
        <f t="shared" si="33"/>
        <v>21840</v>
      </c>
      <c r="Q92" s="114">
        <v>23500</v>
      </c>
      <c r="R92" s="117"/>
      <c r="S92" s="117"/>
      <c r="T92" s="117"/>
      <c r="U92" s="117"/>
      <c r="V92" s="131">
        <v>68250</v>
      </c>
      <c r="W92" s="128"/>
      <c r="X92" s="135">
        <v>10500</v>
      </c>
      <c r="Y92" s="186"/>
      <c r="Z92" s="186"/>
      <c r="AA92" s="123"/>
      <c r="AB92" s="123">
        <f t="shared" si="26"/>
        <v>0</v>
      </c>
      <c r="AC92" s="123"/>
      <c r="AD92" s="109"/>
      <c r="AE92" s="109"/>
      <c r="AF92" s="123">
        <f t="shared" si="32"/>
        <v>0</v>
      </c>
      <c r="AG92" s="123"/>
      <c r="AH92" s="123"/>
      <c r="AI92" s="123"/>
      <c r="AJ92" s="109">
        <v>96000</v>
      </c>
      <c r="AK92" s="109">
        <f t="shared" si="27"/>
        <v>283200</v>
      </c>
      <c r="AL92" s="109">
        <f t="shared" si="28"/>
        <v>19500</v>
      </c>
      <c r="AM92" s="208">
        <v>171000</v>
      </c>
      <c r="AN92" s="109">
        <f t="shared" si="29"/>
        <v>63600</v>
      </c>
      <c r="AO92" s="109"/>
      <c r="AP92" s="109"/>
      <c r="AQ92" s="116"/>
      <c r="AR92" s="116"/>
      <c r="AS92" s="116"/>
      <c r="AT92" s="109"/>
      <c r="AU92" s="109"/>
      <c r="AV92" s="109"/>
      <c r="AW92" s="109"/>
      <c r="AX92" s="109">
        <f t="shared" si="30"/>
        <v>42000</v>
      </c>
      <c r="AY92" s="109">
        <f t="shared" si="31"/>
        <v>17400</v>
      </c>
      <c r="AZ92" s="118">
        <f>200*'人事費'!C91</f>
        <v>6200</v>
      </c>
      <c r="BA92" s="118">
        <f>100*'人事費'!C91</f>
        <v>3100</v>
      </c>
      <c r="BB92" s="118"/>
      <c r="BC92" s="118">
        <v>60000</v>
      </c>
      <c r="BD92" s="117"/>
      <c r="BE92" s="107">
        <v>7000</v>
      </c>
      <c r="BF92" s="107"/>
      <c r="BG92" s="108"/>
      <c r="BH92" s="107">
        <v>29000</v>
      </c>
      <c r="BI92" s="107"/>
      <c r="BJ92" s="107"/>
      <c r="BK92" s="100">
        <v>235</v>
      </c>
    </row>
    <row r="93" spans="1:63" ht="19.5">
      <c r="A93" s="5"/>
      <c r="B93" s="5">
        <v>1</v>
      </c>
      <c r="C93" s="111">
        <f>'人事費'!B92</f>
        <v>7</v>
      </c>
      <c r="D93" s="111">
        <f>'人事費'!D92</f>
        <v>15</v>
      </c>
      <c r="E93" s="111">
        <f>'人事費'!E92</f>
        <v>0</v>
      </c>
      <c r="F93" s="111">
        <f>'人事費'!F92</f>
        <v>2</v>
      </c>
      <c r="G93" s="111">
        <f>'人事費'!G92</f>
        <v>0</v>
      </c>
      <c r="H93" s="111">
        <f>'人事費'!H92</f>
        <v>1</v>
      </c>
      <c r="I93" s="111">
        <f>'人事費'!I92</f>
        <v>0</v>
      </c>
      <c r="J93" s="111">
        <v>0</v>
      </c>
      <c r="K93" s="113">
        <f t="shared" si="24"/>
        <v>15</v>
      </c>
      <c r="L93" s="110">
        <v>11</v>
      </c>
      <c r="M93" s="46" t="s">
        <v>128</v>
      </c>
      <c r="N93" s="99">
        <f t="shared" si="25"/>
        <v>18796000</v>
      </c>
      <c r="O93" s="99">
        <f>'人事費'!M92</f>
        <v>16410761</v>
      </c>
      <c r="P93" s="114">
        <f t="shared" si="33"/>
        <v>25480</v>
      </c>
      <c r="Q93" s="114">
        <v>23500</v>
      </c>
      <c r="R93" s="117"/>
      <c r="S93" s="117"/>
      <c r="T93" s="117"/>
      <c r="U93" s="117"/>
      <c r="V93" s="131"/>
      <c r="W93" s="128"/>
      <c r="X93" s="135">
        <v>14000</v>
      </c>
      <c r="Y93" s="186"/>
      <c r="Z93" s="186">
        <v>561735</v>
      </c>
      <c r="AA93" s="123">
        <v>561735</v>
      </c>
      <c r="AB93" s="123">
        <f t="shared" si="26"/>
        <v>21600</v>
      </c>
      <c r="AC93" s="123">
        <v>216108</v>
      </c>
      <c r="AD93" s="109"/>
      <c r="AE93" s="109"/>
      <c r="AF93" s="123">
        <f t="shared" si="32"/>
        <v>0</v>
      </c>
      <c r="AG93" s="124"/>
      <c r="AH93" s="123"/>
      <c r="AI93" s="123">
        <v>164250</v>
      </c>
      <c r="AJ93" s="109"/>
      <c r="AK93" s="109">
        <f t="shared" si="27"/>
        <v>290400</v>
      </c>
      <c r="AL93" s="109">
        <f t="shared" si="28"/>
        <v>22500</v>
      </c>
      <c r="AM93" s="208">
        <v>195000</v>
      </c>
      <c r="AN93" s="109">
        <f t="shared" si="29"/>
        <v>64200</v>
      </c>
      <c r="AO93" s="109"/>
      <c r="AP93" s="109"/>
      <c r="AQ93" s="116"/>
      <c r="AR93" s="116"/>
      <c r="AS93" s="116"/>
      <c r="AT93" s="109"/>
      <c r="AU93" s="109"/>
      <c r="AV93" s="109"/>
      <c r="AW93" s="109"/>
      <c r="AX93" s="109">
        <f t="shared" si="30"/>
        <v>66000</v>
      </c>
      <c r="AY93" s="109">
        <f t="shared" si="31"/>
        <v>18300</v>
      </c>
      <c r="AZ93" s="118">
        <f>200*'人事費'!C92</f>
        <v>11800</v>
      </c>
      <c r="BA93" s="118">
        <f>100*'人事費'!C92</f>
        <v>5900</v>
      </c>
      <c r="BB93" s="118"/>
      <c r="BC93" s="118">
        <v>60000</v>
      </c>
      <c r="BD93" s="117"/>
      <c r="BE93" s="107">
        <v>7000</v>
      </c>
      <c r="BF93" s="107">
        <v>26000</v>
      </c>
      <c r="BG93" s="107"/>
      <c r="BH93" s="107">
        <v>29000</v>
      </c>
      <c r="BI93" s="107"/>
      <c r="BJ93" s="107"/>
      <c r="BK93" s="100">
        <v>731</v>
      </c>
    </row>
    <row r="94" spans="1:63" ht="19.5">
      <c r="A94" s="5"/>
      <c r="B94" s="5">
        <v>1</v>
      </c>
      <c r="C94" s="111">
        <f>'人事費'!B93</f>
        <v>7</v>
      </c>
      <c r="D94" s="111">
        <f>'人事費'!D93</f>
        <v>14</v>
      </c>
      <c r="E94" s="111">
        <f>'人事費'!E93</f>
        <v>0</v>
      </c>
      <c r="F94" s="111">
        <f>'人事費'!F93</f>
        <v>2</v>
      </c>
      <c r="G94" s="111">
        <f>'人事費'!G93</f>
        <v>0</v>
      </c>
      <c r="H94" s="111">
        <f>'人事費'!H93</f>
        <v>1</v>
      </c>
      <c r="I94" s="111">
        <f>'人事費'!I93</f>
        <v>0</v>
      </c>
      <c r="J94" s="111">
        <v>0</v>
      </c>
      <c r="K94" s="113">
        <f t="shared" si="24"/>
        <v>14</v>
      </c>
      <c r="L94" s="110">
        <v>5</v>
      </c>
      <c r="M94" s="46" t="s">
        <v>105</v>
      </c>
      <c r="N94" s="99">
        <f t="shared" si="25"/>
        <v>19186000</v>
      </c>
      <c r="O94" s="99">
        <f>'人事費'!M93</f>
        <v>16804366</v>
      </c>
      <c r="P94" s="114">
        <f t="shared" si="33"/>
        <v>25480</v>
      </c>
      <c r="Q94" s="114">
        <v>23500</v>
      </c>
      <c r="R94" s="117"/>
      <c r="S94" s="117"/>
      <c r="T94" s="117"/>
      <c r="U94" s="117"/>
      <c r="V94" s="131"/>
      <c r="W94" s="128"/>
      <c r="X94" s="135">
        <v>17500</v>
      </c>
      <c r="Y94" s="186"/>
      <c r="Z94" s="186">
        <v>561735</v>
      </c>
      <c r="AA94" s="123">
        <v>561735</v>
      </c>
      <c r="AB94" s="123">
        <f t="shared" si="26"/>
        <v>21600</v>
      </c>
      <c r="AC94" s="123">
        <v>216108</v>
      </c>
      <c r="AD94" s="109"/>
      <c r="AE94" s="109"/>
      <c r="AF94" s="123">
        <f t="shared" si="32"/>
        <v>0</v>
      </c>
      <c r="AG94" s="123"/>
      <c r="AH94" s="123"/>
      <c r="AI94" s="123">
        <v>58842</v>
      </c>
      <c r="AJ94" s="109">
        <v>105408</v>
      </c>
      <c r="AK94" s="109">
        <f t="shared" si="27"/>
        <v>290400</v>
      </c>
      <c r="AL94" s="109">
        <f t="shared" si="28"/>
        <v>21000</v>
      </c>
      <c r="AM94" s="208">
        <v>195000</v>
      </c>
      <c r="AN94" s="109">
        <f t="shared" si="29"/>
        <v>64200</v>
      </c>
      <c r="AO94" s="109">
        <v>30000</v>
      </c>
      <c r="AP94" s="109">
        <v>3000</v>
      </c>
      <c r="AQ94" s="116"/>
      <c r="AR94" s="116"/>
      <c r="AS94" s="116"/>
      <c r="AT94" s="109"/>
      <c r="AU94" s="109"/>
      <c r="AV94" s="109">
        <v>5000</v>
      </c>
      <c r="AW94" s="109"/>
      <c r="AX94" s="109">
        <f t="shared" si="30"/>
        <v>30000</v>
      </c>
      <c r="AY94" s="109">
        <f t="shared" si="31"/>
        <v>18300</v>
      </c>
      <c r="AZ94" s="118">
        <f>200*'人事費'!C93</f>
        <v>10600</v>
      </c>
      <c r="BA94" s="118">
        <f>100*'人事費'!C93</f>
        <v>5300</v>
      </c>
      <c r="BB94" s="118"/>
      <c r="BC94" s="118">
        <v>80000</v>
      </c>
      <c r="BD94" s="117"/>
      <c r="BE94" s="107">
        <v>7000</v>
      </c>
      <c r="BF94" s="107"/>
      <c r="BG94" s="108"/>
      <c r="BH94" s="107">
        <v>29000</v>
      </c>
      <c r="BI94" s="107"/>
      <c r="BJ94" s="107"/>
      <c r="BK94" s="100">
        <v>926</v>
      </c>
    </row>
    <row r="95" spans="1:63" ht="19.5">
      <c r="A95" s="5"/>
      <c r="B95" s="5">
        <v>1</v>
      </c>
      <c r="C95" s="111">
        <f>'人事費'!B94</f>
        <v>7</v>
      </c>
      <c r="D95" s="111">
        <f>'人事費'!D94</f>
        <v>14</v>
      </c>
      <c r="E95" s="111">
        <f>'人事費'!E94</f>
        <v>0</v>
      </c>
      <c r="F95" s="111">
        <f>'人事費'!F94</f>
        <v>2</v>
      </c>
      <c r="G95" s="111">
        <f>'人事費'!G94</f>
        <v>0</v>
      </c>
      <c r="H95" s="111">
        <f>'人事費'!H94</f>
        <v>1</v>
      </c>
      <c r="I95" s="111">
        <f>'人事費'!I94</f>
        <v>0</v>
      </c>
      <c r="J95" s="111">
        <v>1</v>
      </c>
      <c r="K95" s="113">
        <f t="shared" si="24"/>
        <v>15</v>
      </c>
      <c r="L95" s="110">
        <v>6</v>
      </c>
      <c r="M95" s="46" t="s">
        <v>110</v>
      </c>
      <c r="N95" s="99">
        <f t="shared" si="25"/>
        <v>19259000</v>
      </c>
      <c r="O95" s="99">
        <f>'人事費'!M94</f>
        <v>16964199</v>
      </c>
      <c r="P95" s="114">
        <f t="shared" si="33"/>
        <v>25480</v>
      </c>
      <c r="Q95" s="114">
        <v>23500</v>
      </c>
      <c r="R95" s="117"/>
      <c r="S95" s="117"/>
      <c r="T95" s="117"/>
      <c r="U95" s="117"/>
      <c r="V95" s="131"/>
      <c r="W95" s="128"/>
      <c r="X95" s="135">
        <v>10500</v>
      </c>
      <c r="Y95" s="186"/>
      <c r="Z95" s="186">
        <v>561735</v>
      </c>
      <c r="AA95" s="123">
        <v>561735</v>
      </c>
      <c r="AB95" s="123">
        <f t="shared" si="26"/>
        <v>21600</v>
      </c>
      <c r="AC95" s="123">
        <v>216108</v>
      </c>
      <c r="AD95" s="109"/>
      <c r="AE95" s="109"/>
      <c r="AF95" s="123">
        <f t="shared" si="32"/>
        <v>0</v>
      </c>
      <c r="AG95" s="123"/>
      <c r="AH95" s="123"/>
      <c r="AI95" s="123">
        <v>68250</v>
      </c>
      <c r="AJ95" s="109">
        <v>96000</v>
      </c>
      <c r="AK95" s="109">
        <f t="shared" si="27"/>
        <v>290400</v>
      </c>
      <c r="AL95" s="109">
        <f t="shared" si="28"/>
        <v>22500</v>
      </c>
      <c r="AM95" s="208">
        <v>195000</v>
      </c>
      <c r="AN95" s="109">
        <f t="shared" si="29"/>
        <v>64200</v>
      </c>
      <c r="AO95" s="109">
        <v>30000</v>
      </c>
      <c r="AP95" s="109">
        <v>3000</v>
      </c>
      <c r="AQ95" s="116"/>
      <c r="AR95" s="116"/>
      <c r="AS95" s="116"/>
      <c r="AT95" s="109"/>
      <c r="AU95" s="109"/>
      <c r="AV95" s="125"/>
      <c r="AW95" s="109">
        <v>1000</v>
      </c>
      <c r="AX95" s="109">
        <f t="shared" si="30"/>
        <v>36000</v>
      </c>
      <c r="AY95" s="109">
        <f t="shared" si="31"/>
        <v>18300</v>
      </c>
      <c r="AZ95" s="118">
        <f>200*'人事費'!C94</f>
        <v>8600</v>
      </c>
      <c r="BA95" s="118">
        <f>100*'人事費'!C94</f>
        <v>4300</v>
      </c>
      <c r="BB95" s="118"/>
      <c r="BC95" s="118"/>
      <c r="BD95" s="117"/>
      <c r="BE95" s="107">
        <v>7000</v>
      </c>
      <c r="BF95" s="107"/>
      <c r="BG95" s="107"/>
      <c r="BH95" s="107">
        <v>29000</v>
      </c>
      <c r="BI95" s="107"/>
      <c r="BJ95" s="107"/>
      <c r="BK95" s="100">
        <v>593</v>
      </c>
    </row>
    <row r="96" spans="1:63" ht="19.5">
      <c r="A96" s="5"/>
      <c r="B96" s="5"/>
      <c r="C96" s="111">
        <f>'人事費'!B95</f>
        <v>6</v>
      </c>
      <c r="D96" s="111">
        <f>'人事費'!D95</f>
        <v>13</v>
      </c>
      <c r="E96" s="111">
        <f>'人事費'!E95</f>
        <v>0</v>
      </c>
      <c r="F96" s="111">
        <f>'人事費'!F95</f>
        <v>0</v>
      </c>
      <c r="G96" s="111">
        <f>'人事費'!G95</f>
        <v>0</v>
      </c>
      <c r="H96" s="111">
        <f>'人事費'!H95</f>
        <v>0</v>
      </c>
      <c r="I96" s="111">
        <f>'人事費'!I95</f>
        <v>0</v>
      </c>
      <c r="J96" s="111">
        <v>1</v>
      </c>
      <c r="K96" s="113">
        <f t="shared" si="24"/>
        <v>14</v>
      </c>
      <c r="L96" s="110">
        <v>2</v>
      </c>
      <c r="M96" s="46" t="s">
        <v>55</v>
      </c>
      <c r="N96" s="99">
        <f t="shared" si="25"/>
        <v>16194000</v>
      </c>
      <c r="O96" s="99">
        <f>'人事費'!M95</f>
        <v>15219454</v>
      </c>
      <c r="P96" s="114">
        <f t="shared" si="33"/>
        <v>21840</v>
      </c>
      <c r="Q96" s="114">
        <v>23500</v>
      </c>
      <c r="R96" s="117"/>
      <c r="S96" s="117"/>
      <c r="T96" s="117"/>
      <c r="U96" s="117"/>
      <c r="V96" s="131"/>
      <c r="W96" s="128"/>
      <c r="X96" s="135">
        <v>14000</v>
      </c>
      <c r="Y96" s="186"/>
      <c r="Z96" s="186"/>
      <c r="AA96" s="123"/>
      <c r="AB96" s="123">
        <f t="shared" si="26"/>
        <v>0</v>
      </c>
      <c r="AC96" s="123"/>
      <c r="AD96" s="109"/>
      <c r="AE96" s="109"/>
      <c r="AF96" s="123">
        <f t="shared" si="32"/>
        <v>0</v>
      </c>
      <c r="AG96" s="123"/>
      <c r="AH96" s="123"/>
      <c r="AI96" s="123">
        <v>68250</v>
      </c>
      <c r="AJ96" s="109">
        <v>96000</v>
      </c>
      <c r="AK96" s="109">
        <f t="shared" si="27"/>
        <v>283200</v>
      </c>
      <c r="AL96" s="109">
        <f t="shared" si="28"/>
        <v>21000</v>
      </c>
      <c r="AM96" s="208">
        <v>171000</v>
      </c>
      <c r="AN96" s="109">
        <f t="shared" si="29"/>
        <v>63600</v>
      </c>
      <c r="AO96" s="109"/>
      <c r="AP96" s="109"/>
      <c r="AQ96" s="116"/>
      <c r="AR96" s="116"/>
      <c r="AS96" s="116"/>
      <c r="AT96" s="109"/>
      <c r="AU96" s="109"/>
      <c r="AV96" s="109"/>
      <c r="AW96" s="109"/>
      <c r="AX96" s="109">
        <f t="shared" si="30"/>
        <v>12000</v>
      </c>
      <c r="AY96" s="109">
        <f t="shared" si="31"/>
        <v>17400</v>
      </c>
      <c r="AZ96" s="118">
        <f>200*'人事費'!C95</f>
        <v>8800</v>
      </c>
      <c r="BA96" s="118">
        <f>100*'人事費'!C95</f>
        <v>4400</v>
      </c>
      <c r="BB96" s="118"/>
      <c r="BC96" s="118"/>
      <c r="BD96" s="117"/>
      <c r="BE96" s="107">
        <v>7000</v>
      </c>
      <c r="BF96" s="107"/>
      <c r="BG96" s="108"/>
      <c r="BH96" s="107">
        <v>29000</v>
      </c>
      <c r="BI96" s="107">
        <v>133000</v>
      </c>
      <c r="BJ96" s="107"/>
      <c r="BK96" s="100">
        <v>556</v>
      </c>
    </row>
    <row r="97" spans="1:63" ht="19.5">
      <c r="A97" s="5"/>
      <c r="B97" s="5">
        <v>1</v>
      </c>
      <c r="C97" s="111">
        <f>'人事費'!B96</f>
        <v>7</v>
      </c>
      <c r="D97" s="111">
        <f>'人事費'!D96</f>
        <v>14</v>
      </c>
      <c r="E97" s="111">
        <f>'人事費'!E96</f>
        <v>0</v>
      </c>
      <c r="F97" s="111">
        <f>'人事費'!F96</f>
        <v>1</v>
      </c>
      <c r="G97" s="111">
        <f>'人事費'!G96</f>
        <v>0</v>
      </c>
      <c r="H97" s="111">
        <f>'人事費'!H96</f>
        <v>1</v>
      </c>
      <c r="I97" s="111">
        <f>'人事費'!I96</f>
        <v>0</v>
      </c>
      <c r="J97" s="111">
        <v>1</v>
      </c>
      <c r="K97" s="113">
        <f t="shared" si="24"/>
        <v>15</v>
      </c>
      <c r="L97" s="110">
        <v>8</v>
      </c>
      <c r="M97" s="46" t="s">
        <v>56</v>
      </c>
      <c r="N97" s="99">
        <f t="shared" si="25"/>
        <v>19136000</v>
      </c>
      <c r="O97" s="99">
        <f>'人事費'!M96</f>
        <v>16832152</v>
      </c>
      <c r="P97" s="114">
        <f t="shared" si="33"/>
        <v>25480</v>
      </c>
      <c r="Q97" s="114">
        <v>23500</v>
      </c>
      <c r="R97" s="117"/>
      <c r="S97" s="117"/>
      <c r="T97" s="117"/>
      <c r="U97" s="117"/>
      <c r="V97" s="131"/>
      <c r="W97" s="128"/>
      <c r="X97" s="135">
        <v>17500</v>
      </c>
      <c r="Y97" s="123"/>
      <c r="Z97" s="123">
        <v>561735</v>
      </c>
      <c r="AA97" s="123"/>
      <c r="AB97" s="123">
        <f t="shared" si="26"/>
        <v>10800</v>
      </c>
      <c r="AC97" s="123">
        <v>216108</v>
      </c>
      <c r="AD97" s="109"/>
      <c r="AE97" s="109"/>
      <c r="AF97" s="123">
        <f t="shared" si="32"/>
        <v>0</v>
      </c>
      <c r="AG97" s="123"/>
      <c r="AH97" s="123"/>
      <c r="AI97" s="123">
        <v>164250</v>
      </c>
      <c r="AJ97" s="123"/>
      <c r="AK97" s="109">
        <f t="shared" si="27"/>
        <v>290400</v>
      </c>
      <c r="AL97" s="109">
        <f t="shared" si="28"/>
        <v>22500</v>
      </c>
      <c r="AM97" s="208">
        <v>195000</v>
      </c>
      <c r="AN97" s="109">
        <f t="shared" si="29"/>
        <v>64200</v>
      </c>
      <c r="AO97" s="109"/>
      <c r="AP97" s="109"/>
      <c r="AQ97" s="116"/>
      <c r="AR97" s="116"/>
      <c r="AS97" s="116"/>
      <c r="AT97" s="109">
        <f>'車輛費用'!S30</f>
        <v>590755</v>
      </c>
      <c r="AU97" s="109"/>
      <c r="AV97" s="109">
        <v>4000</v>
      </c>
      <c r="AW97" s="109"/>
      <c r="AX97" s="109">
        <f t="shared" si="30"/>
        <v>48000</v>
      </c>
      <c r="AY97" s="109">
        <f t="shared" si="31"/>
        <v>18300</v>
      </c>
      <c r="AZ97" s="118">
        <f>200*'人事費'!C96</f>
        <v>9800</v>
      </c>
      <c r="BA97" s="118">
        <f>100*'人事費'!C96</f>
        <v>4900</v>
      </c>
      <c r="BB97" s="118"/>
      <c r="BC97" s="118"/>
      <c r="BD97" s="117"/>
      <c r="BE97" s="107">
        <v>7000</v>
      </c>
      <c r="BF97" s="107"/>
      <c r="BG97" s="107"/>
      <c r="BH97" s="107">
        <v>29000</v>
      </c>
      <c r="BI97" s="107"/>
      <c r="BJ97" s="107"/>
      <c r="BK97" s="100">
        <v>620</v>
      </c>
    </row>
    <row r="98" spans="1:63" ht="19.5">
      <c r="A98" s="5"/>
      <c r="B98" s="5">
        <v>1</v>
      </c>
      <c r="C98" s="111">
        <f>'人事費'!B97</f>
        <v>7</v>
      </c>
      <c r="D98" s="111">
        <f>'人事費'!D97</f>
        <v>14</v>
      </c>
      <c r="E98" s="111">
        <f>'人事費'!E97</f>
        <v>0</v>
      </c>
      <c r="F98" s="111">
        <f>'人事費'!F97</f>
        <v>1</v>
      </c>
      <c r="G98" s="111">
        <f>'人事費'!G97</f>
        <v>0</v>
      </c>
      <c r="H98" s="111">
        <f>'人事費'!H97</f>
        <v>1</v>
      </c>
      <c r="I98" s="111">
        <f>'人事費'!I97</f>
        <v>0</v>
      </c>
      <c r="J98" s="111">
        <v>0</v>
      </c>
      <c r="K98" s="113">
        <f t="shared" si="24"/>
        <v>14</v>
      </c>
      <c r="L98" s="110">
        <v>10</v>
      </c>
      <c r="M98" s="46" t="s">
        <v>57</v>
      </c>
      <c r="N98" s="99">
        <f t="shared" si="25"/>
        <v>15397000</v>
      </c>
      <c r="O98" s="99">
        <f>'人事費'!M97</f>
        <v>13638439</v>
      </c>
      <c r="P98" s="114">
        <f t="shared" si="33"/>
        <v>25480</v>
      </c>
      <c r="Q98" s="114">
        <v>23500</v>
      </c>
      <c r="R98" s="117"/>
      <c r="S98" s="117"/>
      <c r="T98" s="117"/>
      <c r="U98" s="117"/>
      <c r="V98" s="131"/>
      <c r="W98" s="128"/>
      <c r="X98" s="135">
        <v>3500</v>
      </c>
      <c r="Y98" s="186"/>
      <c r="Z98" s="186">
        <v>561735</v>
      </c>
      <c r="AA98" s="123"/>
      <c r="AB98" s="123">
        <f t="shared" si="26"/>
        <v>10800</v>
      </c>
      <c r="AC98" s="123">
        <v>216108</v>
      </c>
      <c r="AD98" s="109"/>
      <c r="AE98" s="109"/>
      <c r="AF98" s="123">
        <f t="shared" si="32"/>
        <v>0</v>
      </c>
      <c r="AG98" s="123"/>
      <c r="AH98" s="123"/>
      <c r="AI98" s="123">
        <v>68250</v>
      </c>
      <c r="AJ98" s="109">
        <v>96000</v>
      </c>
      <c r="AK98" s="109">
        <f t="shared" si="27"/>
        <v>290400</v>
      </c>
      <c r="AL98" s="109">
        <f t="shared" si="28"/>
        <v>21000</v>
      </c>
      <c r="AM98" s="208">
        <v>195000</v>
      </c>
      <c r="AN98" s="109">
        <f t="shared" si="29"/>
        <v>64200</v>
      </c>
      <c r="AO98" s="109"/>
      <c r="AP98" s="109"/>
      <c r="AQ98" s="116"/>
      <c r="AR98" s="116"/>
      <c r="AS98" s="116"/>
      <c r="AT98" s="109"/>
      <c r="AU98" s="109"/>
      <c r="AV98" s="109"/>
      <c r="AW98" s="109"/>
      <c r="AX98" s="109">
        <f t="shared" si="30"/>
        <v>60000</v>
      </c>
      <c r="AY98" s="109">
        <f t="shared" si="31"/>
        <v>18300</v>
      </c>
      <c r="AZ98" s="118">
        <f>200*'人事費'!C97</f>
        <v>5200</v>
      </c>
      <c r="BA98" s="118">
        <f>100*'人事費'!C97</f>
        <v>2600</v>
      </c>
      <c r="BB98" s="118"/>
      <c r="BC98" s="118">
        <v>60000</v>
      </c>
      <c r="BD98" s="117"/>
      <c r="BE98" s="107">
        <v>7000</v>
      </c>
      <c r="BF98" s="107"/>
      <c r="BG98" s="108"/>
      <c r="BH98" s="107">
        <v>29000</v>
      </c>
      <c r="BI98" s="107"/>
      <c r="BJ98" s="107"/>
      <c r="BK98" s="100">
        <v>488</v>
      </c>
    </row>
    <row r="99" spans="1:63" ht="19.5">
      <c r="A99" s="5"/>
      <c r="B99" s="5">
        <v>1</v>
      </c>
      <c r="C99" s="111">
        <f>'人事費'!B98</f>
        <v>7</v>
      </c>
      <c r="D99" s="111">
        <f>'人事費'!D98</f>
        <v>14</v>
      </c>
      <c r="E99" s="111">
        <f>'人事費'!E98</f>
        <v>0</v>
      </c>
      <c r="F99" s="111">
        <f>'人事費'!F98</f>
        <v>2</v>
      </c>
      <c r="G99" s="111">
        <f>'人事費'!G98</f>
        <v>0</v>
      </c>
      <c r="H99" s="111">
        <f>'人事費'!H98</f>
        <v>1</v>
      </c>
      <c r="I99" s="111">
        <f>'人事費'!I98</f>
        <v>0</v>
      </c>
      <c r="J99" s="111">
        <v>1</v>
      </c>
      <c r="K99" s="113">
        <f t="shared" si="24"/>
        <v>15</v>
      </c>
      <c r="L99" s="110">
        <v>9</v>
      </c>
      <c r="M99" s="46" t="s">
        <v>59</v>
      </c>
      <c r="N99" s="99">
        <f t="shared" si="25"/>
        <v>19697000</v>
      </c>
      <c r="O99" s="99">
        <f>'人事費'!M98</f>
        <v>16733599</v>
      </c>
      <c r="P99" s="114">
        <f t="shared" si="33"/>
        <v>25480</v>
      </c>
      <c r="Q99" s="114">
        <v>23500</v>
      </c>
      <c r="R99" s="117"/>
      <c r="S99" s="117"/>
      <c r="T99" s="117"/>
      <c r="U99" s="117"/>
      <c r="V99" s="131"/>
      <c r="W99" s="128"/>
      <c r="X99" s="135">
        <v>14000</v>
      </c>
      <c r="Y99" s="186"/>
      <c r="Z99" s="186">
        <v>561735</v>
      </c>
      <c r="AA99" s="123">
        <v>561735</v>
      </c>
      <c r="AB99" s="123">
        <f t="shared" si="26"/>
        <v>21600</v>
      </c>
      <c r="AC99" s="123">
        <v>216108</v>
      </c>
      <c r="AD99" s="109"/>
      <c r="AE99" s="109"/>
      <c r="AF99" s="123">
        <f t="shared" si="32"/>
        <v>0</v>
      </c>
      <c r="AG99" s="123"/>
      <c r="AH99" s="123"/>
      <c r="AI99" s="123">
        <v>164250</v>
      </c>
      <c r="AJ99" s="109"/>
      <c r="AK99" s="109">
        <f t="shared" si="27"/>
        <v>290400</v>
      </c>
      <c r="AL99" s="109">
        <f t="shared" si="28"/>
        <v>22500</v>
      </c>
      <c r="AM99" s="208">
        <v>195000</v>
      </c>
      <c r="AN99" s="109">
        <f t="shared" si="29"/>
        <v>64200</v>
      </c>
      <c r="AO99" s="109"/>
      <c r="AP99" s="109"/>
      <c r="AQ99" s="116"/>
      <c r="AR99" s="116"/>
      <c r="AS99" s="116"/>
      <c r="AT99" s="109">
        <f>'車輛費用'!S31</f>
        <v>606355</v>
      </c>
      <c r="AU99" s="109"/>
      <c r="AV99" s="109"/>
      <c r="AW99" s="109"/>
      <c r="AX99" s="109">
        <f t="shared" si="30"/>
        <v>54000</v>
      </c>
      <c r="AY99" s="109">
        <f t="shared" si="31"/>
        <v>18300</v>
      </c>
      <c r="AZ99" s="118">
        <f>200*'人事費'!C98</f>
        <v>8200</v>
      </c>
      <c r="BA99" s="118">
        <f>100*'人事費'!C98</f>
        <v>4100</v>
      </c>
      <c r="BB99" s="118"/>
      <c r="BC99" s="118"/>
      <c r="BD99" s="117"/>
      <c r="BE99" s="107">
        <v>7000</v>
      </c>
      <c r="BF99" s="107">
        <v>25000</v>
      </c>
      <c r="BG99" s="107"/>
      <c r="BH99" s="107">
        <v>29000</v>
      </c>
      <c r="BI99" s="107">
        <v>50000</v>
      </c>
      <c r="BJ99" s="107"/>
      <c r="BK99" s="100">
        <v>938</v>
      </c>
    </row>
    <row r="100" spans="1:63" ht="19.5">
      <c r="A100" s="5"/>
      <c r="B100" s="5">
        <v>1</v>
      </c>
      <c r="C100" s="111">
        <f>'人事費'!B99</f>
        <v>7</v>
      </c>
      <c r="D100" s="111">
        <f>'人事費'!D99</f>
        <v>14</v>
      </c>
      <c r="E100" s="111">
        <f>'人事費'!E99</f>
        <v>0</v>
      </c>
      <c r="F100" s="111">
        <f>'人事費'!F99</f>
        <v>2</v>
      </c>
      <c r="G100" s="111">
        <f>'人事費'!G99</f>
        <v>0</v>
      </c>
      <c r="H100" s="111">
        <f>'人事費'!H99</f>
        <v>1</v>
      </c>
      <c r="I100" s="111">
        <f>'人事費'!I99</f>
        <v>0</v>
      </c>
      <c r="J100" s="111">
        <v>0</v>
      </c>
      <c r="K100" s="113">
        <f t="shared" si="24"/>
        <v>14</v>
      </c>
      <c r="L100" s="110">
        <v>4</v>
      </c>
      <c r="M100" s="46" t="s">
        <v>106</v>
      </c>
      <c r="N100" s="99">
        <f t="shared" si="25"/>
        <v>17661000</v>
      </c>
      <c r="O100" s="99">
        <f>'人事費'!M99</f>
        <v>14636617</v>
      </c>
      <c r="P100" s="114">
        <f t="shared" si="33"/>
        <v>25480</v>
      </c>
      <c r="Q100" s="114">
        <v>23500</v>
      </c>
      <c r="R100" s="117"/>
      <c r="S100" s="117"/>
      <c r="T100" s="117"/>
      <c r="U100" s="117"/>
      <c r="V100" s="131"/>
      <c r="W100" s="128"/>
      <c r="X100" s="135">
        <v>10500</v>
      </c>
      <c r="Y100" s="186">
        <v>600000</v>
      </c>
      <c r="Z100" s="186">
        <v>561735</v>
      </c>
      <c r="AA100" s="123"/>
      <c r="AB100" s="123">
        <f t="shared" si="26"/>
        <v>21600</v>
      </c>
      <c r="AC100" s="123">
        <v>216108</v>
      </c>
      <c r="AD100" s="109"/>
      <c r="AE100" s="109"/>
      <c r="AF100" s="123">
        <f t="shared" si="32"/>
        <v>0</v>
      </c>
      <c r="AG100" s="123"/>
      <c r="AH100" s="123"/>
      <c r="AI100" s="123">
        <v>68250</v>
      </c>
      <c r="AJ100" s="109">
        <v>96000</v>
      </c>
      <c r="AK100" s="109">
        <f t="shared" si="27"/>
        <v>290400</v>
      </c>
      <c r="AL100" s="109">
        <f t="shared" si="28"/>
        <v>21000</v>
      </c>
      <c r="AM100" s="208">
        <v>195000</v>
      </c>
      <c r="AN100" s="109">
        <f t="shared" si="29"/>
        <v>64200</v>
      </c>
      <c r="AO100" s="109">
        <v>30000</v>
      </c>
      <c r="AP100" s="109">
        <v>3000</v>
      </c>
      <c r="AQ100" s="116"/>
      <c r="AR100" s="116"/>
      <c r="AS100" s="116"/>
      <c r="AT100" s="109">
        <f>'車輛費用'!S32</f>
        <v>582555</v>
      </c>
      <c r="AU100" s="109"/>
      <c r="AV100" s="125"/>
      <c r="AW100" s="109"/>
      <c r="AX100" s="109">
        <f t="shared" si="30"/>
        <v>24000</v>
      </c>
      <c r="AY100" s="109">
        <f t="shared" si="31"/>
        <v>18300</v>
      </c>
      <c r="AZ100" s="118">
        <f>200*'人事費'!C99</f>
        <v>10800</v>
      </c>
      <c r="BA100" s="118">
        <f>100*'人事費'!C99</f>
        <v>5400</v>
      </c>
      <c r="BB100" s="118"/>
      <c r="BC100" s="118">
        <v>60000</v>
      </c>
      <c r="BD100" s="117"/>
      <c r="BE100" s="107">
        <v>7000</v>
      </c>
      <c r="BF100" s="107"/>
      <c r="BG100" s="108"/>
      <c r="BH100" s="107">
        <v>29000</v>
      </c>
      <c r="BI100" s="107">
        <v>60000</v>
      </c>
      <c r="BJ100" s="107"/>
      <c r="BK100" s="100">
        <v>555</v>
      </c>
    </row>
    <row r="101" spans="1:63" ht="19.5">
      <c r="A101" s="5"/>
      <c r="B101" s="5"/>
      <c r="C101" s="111">
        <f>'人事費'!B100</f>
        <v>6</v>
      </c>
      <c r="D101" s="111">
        <f>'人事費'!D100</f>
        <v>13</v>
      </c>
      <c r="E101" s="111">
        <f>'人事費'!E100</f>
        <v>0</v>
      </c>
      <c r="F101" s="111">
        <f>'人事費'!F100</f>
        <v>0</v>
      </c>
      <c r="G101" s="111">
        <f>'人事費'!G100</f>
        <v>0</v>
      </c>
      <c r="H101" s="111">
        <f>'人事費'!H100</f>
        <v>0</v>
      </c>
      <c r="I101" s="111">
        <f>'人事費'!I100</f>
        <v>0</v>
      </c>
      <c r="J101" s="111">
        <v>1</v>
      </c>
      <c r="K101" s="113">
        <f t="shared" si="24"/>
        <v>14</v>
      </c>
      <c r="L101" s="110">
        <v>4</v>
      </c>
      <c r="M101" s="46" t="s">
        <v>58</v>
      </c>
      <c r="N101" s="99">
        <f t="shared" si="25"/>
        <v>16935000</v>
      </c>
      <c r="O101" s="99">
        <f>'人事費'!M100</f>
        <v>15932453</v>
      </c>
      <c r="P101" s="114">
        <f t="shared" si="33"/>
        <v>21840</v>
      </c>
      <c r="Q101" s="114">
        <v>23500</v>
      </c>
      <c r="R101" s="117"/>
      <c r="S101" s="117"/>
      <c r="T101" s="117"/>
      <c r="U101" s="117"/>
      <c r="V101" s="131"/>
      <c r="W101" s="128"/>
      <c r="X101" s="135">
        <v>10500</v>
      </c>
      <c r="Y101" s="186"/>
      <c r="Z101" s="186"/>
      <c r="AA101" s="123"/>
      <c r="AB101" s="123">
        <f t="shared" si="26"/>
        <v>0</v>
      </c>
      <c r="AC101" s="123"/>
      <c r="AD101" s="109"/>
      <c r="AE101" s="109"/>
      <c r="AF101" s="123">
        <f t="shared" si="32"/>
        <v>0</v>
      </c>
      <c r="AG101" s="123"/>
      <c r="AH101" s="123"/>
      <c r="AI101" s="123"/>
      <c r="AJ101" s="109">
        <v>164250</v>
      </c>
      <c r="AK101" s="109">
        <f t="shared" si="27"/>
        <v>283200</v>
      </c>
      <c r="AL101" s="109">
        <f t="shared" si="28"/>
        <v>21000</v>
      </c>
      <c r="AM101" s="208">
        <v>171000</v>
      </c>
      <c r="AN101" s="109">
        <f t="shared" si="29"/>
        <v>63600</v>
      </c>
      <c r="AO101" s="109">
        <v>30000</v>
      </c>
      <c r="AP101" s="109">
        <v>3000</v>
      </c>
      <c r="AQ101" s="116"/>
      <c r="AR101" s="116"/>
      <c r="AS101" s="116"/>
      <c r="AT101" s="109"/>
      <c r="AU101" s="109"/>
      <c r="AV101" s="125"/>
      <c r="AW101" s="109">
        <v>2000</v>
      </c>
      <c r="AX101" s="109">
        <f t="shared" si="30"/>
        <v>24000</v>
      </c>
      <c r="AY101" s="109">
        <f t="shared" si="31"/>
        <v>17400</v>
      </c>
      <c r="AZ101" s="118">
        <f>200*'人事費'!C100</f>
        <v>7600</v>
      </c>
      <c r="BA101" s="118">
        <f>100*'人事費'!C100</f>
        <v>3800</v>
      </c>
      <c r="BB101" s="118"/>
      <c r="BC101" s="118"/>
      <c r="BD101" s="117"/>
      <c r="BE101" s="107">
        <v>7000</v>
      </c>
      <c r="BF101" s="107">
        <v>119000</v>
      </c>
      <c r="BG101" s="107"/>
      <c r="BH101" s="107">
        <v>29000</v>
      </c>
      <c r="BI101" s="107"/>
      <c r="BJ101" s="107"/>
      <c r="BK101" s="100">
        <v>857</v>
      </c>
    </row>
    <row r="102" spans="1:63" ht="19.5">
      <c r="A102" s="5"/>
      <c r="B102" s="5"/>
      <c r="C102" s="111">
        <f>'人事費'!B101</f>
        <v>6</v>
      </c>
      <c r="D102" s="111">
        <f>'人事費'!D101</f>
        <v>13</v>
      </c>
      <c r="E102" s="111">
        <f>'人事費'!E101</f>
        <v>0</v>
      </c>
      <c r="F102" s="111">
        <f>'人事費'!F101</f>
        <v>0</v>
      </c>
      <c r="G102" s="111">
        <f>'人事費'!G101</f>
        <v>0</v>
      </c>
      <c r="H102" s="111">
        <f>'人事費'!H101</f>
        <v>0</v>
      </c>
      <c r="I102" s="111">
        <f>'人事費'!I101</f>
        <v>0</v>
      </c>
      <c r="J102" s="111">
        <v>0</v>
      </c>
      <c r="K102" s="113">
        <f>SUM(D102,E102,J102)</f>
        <v>13</v>
      </c>
      <c r="L102" s="110">
        <v>1</v>
      </c>
      <c r="M102" s="46" t="s">
        <v>60</v>
      </c>
      <c r="N102" s="99">
        <f aca="true" t="shared" si="34" ref="N102:N107">SUM(O102:BK102)</f>
        <v>15532000</v>
      </c>
      <c r="O102" s="99">
        <f>'人事費'!M101</f>
        <v>14401314</v>
      </c>
      <c r="P102" s="114">
        <f t="shared" si="33"/>
        <v>21840</v>
      </c>
      <c r="Q102" s="114">
        <v>23500</v>
      </c>
      <c r="R102" s="117"/>
      <c r="S102" s="117"/>
      <c r="T102" s="117"/>
      <c r="U102" s="117"/>
      <c r="V102" s="131"/>
      <c r="W102" s="128"/>
      <c r="X102" s="135">
        <v>14000</v>
      </c>
      <c r="Y102" s="186"/>
      <c r="Z102" s="186"/>
      <c r="AA102" s="123"/>
      <c r="AB102" s="123">
        <f t="shared" si="26"/>
        <v>0</v>
      </c>
      <c r="AC102" s="123"/>
      <c r="AD102" s="109"/>
      <c r="AE102" s="109"/>
      <c r="AF102" s="123">
        <f t="shared" si="32"/>
        <v>0</v>
      </c>
      <c r="AG102" s="123"/>
      <c r="AH102" s="123"/>
      <c r="AI102" s="123"/>
      <c r="AJ102" s="109">
        <v>164250</v>
      </c>
      <c r="AK102" s="109">
        <f t="shared" si="27"/>
        <v>283200</v>
      </c>
      <c r="AL102" s="109">
        <f t="shared" si="28"/>
        <v>19500</v>
      </c>
      <c r="AM102" s="208">
        <v>171000</v>
      </c>
      <c r="AN102" s="109">
        <f t="shared" si="29"/>
        <v>63600</v>
      </c>
      <c r="AO102" s="109"/>
      <c r="AP102" s="109"/>
      <c r="AQ102" s="116"/>
      <c r="AR102" s="116"/>
      <c r="AS102" s="116"/>
      <c r="AT102" s="109"/>
      <c r="AU102" s="109"/>
      <c r="AV102" s="109"/>
      <c r="AW102" s="109"/>
      <c r="AX102" s="109">
        <f t="shared" si="30"/>
        <v>6000</v>
      </c>
      <c r="AY102" s="109">
        <f t="shared" si="31"/>
        <v>17400</v>
      </c>
      <c r="AZ102" s="118">
        <f>200*'人事費'!C101</f>
        <v>4800</v>
      </c>
      <c r="BA102" s="118">
        <f>100*'人事費'!C101</f>
        <v>2400</v>
      </c>
      <c r="BB102" s="118"/>
      <c r="BC102" s="118">
        <v>60000</v>
      </c>
      <c r="BD102" s="117"/>
      <c r="BE102" s="107">
        <v>7000</v>
      </c>
      <c r="BF102" s="107">
        <v>58000</v>
      </c>
      <c r="BG102" s="108"/>
      <c r="BH102" s="107">
        <v>29000</v>
      </c>
      <c r="BI102" s="107">
        <v>185000</v>
      </c>
      <c r="BJ102" s="107"/>
      <c r="BK102" s="100">
        <v>196</v>
      </c>
    </row>
    <row r="103" spans="1:63" ht="19.5">
      <c r="A103" s="5"/>
      <c r="B103" s="5"/>
      <c r="C103" s="111">
        <f>'人事費'!B102</f>
        <v>6</v>
      </c>
      <c r="D103" s="111">
        <f>'人事費'!D102</f>
        <v>13</v>
      </c>
      <c r="E103" s="111">
        <f>'人事費'!E102</f>
        <v>0</v>
      </c>
      <c r="F103" s="111">
        <f>'人事費'!F102</f>
        <v>0</v>
      </c>
      <c r="G103" s="111">
        <f>'人事費'!G102</f>
        <v>0</v>
      </c>
      <c r="H103" s="111">
        <f>'人事費'!H102</f>
        <v>0</v>
      </c>
      <c r="I103" s="111">
        <f>'人事費'!I102</f>
        <v>0</v>
      </c>
      <c r="J103" s="111">
        <v>1</v>
      </c>
      <c r="K103" s="113">
        <f>SUM(D103,E103,J103)</f>
        <v>14</v>
      </c>
      <c r="L103" s="110">
        <v>3</v>
      </c>
      <c r="M103" s="46" t="s">
        <v>47</v>
      </c>
      <c r="N103" s="99">
        <f t="shared" si="34"/>
        <v>16561000</v>
      </c>
      <c r="O103" s="99">
        <f>'人事費'!M102</f>
        <v>15634505</v>
      </c>
      <c r="P103" s="114">
        <f t="shared" si="33"/>
        <v>21840</v>
      </c>
      <c r="Q103" s="114">
        <v>23500</v>
      </c>
      <c r="R103" s="117"/>
      <c r="S103" s="117"/>
      <c r="T103" s="117"/>
      <c r="U103" s="117"/>
      <c r="V103" s="132"/>
      <c r="W103" s="129"/>
      <c r="X103" s="135">
        <v>14000</v>
      </c>
      <c r="Y103" s="186"/>
      <c r="Z103" s="186"/>
      <c r="AA103" s="123"/>
      <c r="AB103" s="123">
        <f t="shared" si="26"/>
        <v>0</v>
      </c>
      <c r="AC103" s="123"/>
      <c r="AD103" s="109"/>
      <c r="AE103" s="109"/>
      <c r="AF103" s="123">
        <f t="shared" si="32"/>
        <v>0</v>
      </c>
      <c r="AG103" s="123"/>
      <c r="AH103" s="123"/>
      <c r="AI103" s="123">
        <v>164250</v>
      </c>
      <c r="AJ103" s="109"/>
      <c r="AK103" s="109">
        <f t="shared" si="27"/>
        <v>283200</v>
      </c>
      <c r="AL103" s="109">
        <f t="shared" si="28"/>
        <v>21000</v>
      </c>
      <c r="AM103" s="208">
        <v>171000</v>
      </c>
      <c r="AN103" s="109">
        <f t="shared" si="29"/>
        <v>63600</v>
      </c>
      <c r="AO103" s="109">
        <v>30000</v>
      </c>
      <c r="AP103" s="109">
        <v>3000</v>
      </c>
      <c r="AQ103" s="116"/>
      <c r="AR103" s="116"/>
      <c r="AS103" s="116"/>
      <c r="AT103" s="109"/>
      <c r="AU103" s="109"/>
      <c r="AV103" s="125">
        <v>1000</v>
      </c>
      <c r="AW103" s="109">
        <v>1000</v>
      </c>
      <c r="AX103" s="109">
        <f t="shared" si="30"/>
        <v>18000</v>
      </c>
      <c r="AY103" s="109">
        <f t="shared" si="31"/>
        <v>17400</v>
      </c>
      <c r="AZ103" s="118">
        <f>200*'人事費'!C102</f>
        <v>5600</v>
      </c>
      <c r="BA103" s="118">
        <f>100*'人事費'!C102</f>
        <v>2800</v>
      </c>
      <c r="BB103" s="118"/>
      <c r="BC103" s="118"/>
      <c r="BD103" s="117"/>
      <c r="BE103" s="107">
        <v>7000</v>
      </c>
      <c r="BF103" s="107">
        <v>10000</v>
      </c>
      <c r="BG103" s="107"/>
      <c r="BH103" s="107">
        <v>29000</v>
      </c>
      <c r="BI103" s="107">
        <v>39000</v>
      </c>
      <c r="BJ103" s="107"/>
      <c r="BK103" s="100">
        <v>305</v>
      </c>
    </row>
    <row r="104" spans="1:63" ht="19.5">
      <c r="A104" s="5"/>
      <c r="B104" s="5"/>
      <c r="C104" s="111">
        <f>'人事費'!B103</f>
        <v>6</v>
      </c>
      <c r="D104" s="111">
        <f>'人事費'!D103</f>
        <v>13</v>
      </c>
      <c r="E104" s="111">
        <f>'人事費'!E103</f>
        <v>0</v>
      </c>
      <c r="F104" s="111">
        <f>'人事費'!F103</f>
        <v>0</v>
      </c>
      <c r="G104" s="111">
        <f>'人事費'!G103</f>
        <v>0</v>
      </c>
      <c r="H104" s="111">
        <f>'人事費'!H103</f>
        <v>0</v>
      </c>
      <c r="I104" s="111">
        <f>'人事費'!I103</f>
        <v>0</v>
      </c>
      <c r="J104" s="111">
        <v>0</v>
      </c>
      <c r="K104" s="113">
        <f>SUM(D104,E104,J104)</f>
        <v>13</v>
      </c>
      <c r="L104" s="110">
        <v>2</v>
      </c>
      <c r="M104" s="46" t="s">
        <v>107</v>
      </c>
      <c r="N104" s="99">
        <f t="shared" si="34"/>
        <v>14882000</v>
      </c>
      <c r="O104" s="99">
        <f>'人事費'!M103</f>
        <v>13953150</v>
      </c>
      <c r="P104" s="114">
        <f t="shared" si="33"/>
        <v>21840</v>
      </c>
      <c r="Q104" s="114">
        <v>23500</v>
      </c>
      <c r="R104" s="117"/>
      <c r="S104" s="117"/>
      <c r="T104" s="117"/>
      <c r="U104" s="117"/>
      <c r="V104" s="131">
        <v>68250</v>
      </c>
      <c r="W104" s="128"/>
      <c r="X104" s="135">
        <v>14000</v>
      </c>
      <c r="Y104" s="186"/>
      <c r="Z104" s="186"/>
      <c r="AA104" s="123"/>
      <c r="AB104" s="123">
        <f t="shared" si="26"/>
        <v>0</v>
      </c>
      <c r="AC104" s="123"/>
      <c r="AD104" s="109"/>
      <c r="AE104" s="109"/>
      <c r="AF104" s="123">
        <f t="shared" si="32"/>
        <v>0</v>
      </c>
      <c r="AG104" s="123"/>
      <c r="AH104" s="123"/>
      <c r="AI104" s="123"/>
      <c r="AJ104" s="109">
        <v>96000</v>
      </c>
      <c r="AK104" s="109">
        <f t="shared" si="27"/>
        <v>283200</v>
      </c>
      <c r="AL104" s="109">
        <f t="shared" si="28"/>
        <v>19500</v>
      </c>
      <c r="AM104" s="208">
        <v>171000</v>
      </c>
      <c r="AN104" s="109">
        <f t="shared" si="29"/>
        <v>63600</v>
      </c>
      <c r="AO104" s="109">
        <v>30000</v>
      </c>
      <c r="AP104" s="109">
        <v>3000</v>
      </c>
      <c r="AQ104" s="116"/>
      <c r="AR104" s="116"/>
      <c r="AS104" s="116"/>
      <c r="AT104" s="109"/>
      <c r="AU104" s="109"/>
      <c r="AV104" s="109"/>
      <c r="AW104" s="109"/>
      <c r="AX104" s="109">
        <f t="shared" si="30"/>
        <v>12000</v>
      </c>
      <c r="AY104" s="109">
        <f t="shared" si="31"/>
        <v>17400</v>
      </c>
      <c r="AZ104" s="118">
        <f>200*'人事費'!C103</f>
        <v>6000</v>
      </c>
      <c r="BA104" s="118">
        <f>100*'人事費'!C103</f>
        <v>3000</v>
      </c>
      <c r="BB104" s="118"/>
      <c r="BC104" s="118">
        <v>60000</v>
      </c>
      <c r="BD104" s="117"/>
      <c r="BE104" s="107">
        <v>7000</v>
      </c>
      <c r="BF104" s="107"/>
      <c r="BG104" s="108"/>
      <c r="BH104" s="107">
        <v>29000</v>
      </c>
      <c r="BI104" s="107"/>
      <c r="BJ104" s="107"/>
      <c r="BK104" s="100">
        <v>560</v>
      </c>
    </row>
    <row r="105" spans="1:63" ht="19.5">
      <c r="A105" s="5"/>
      <c r="B105" s="5">
        <v>3</v>
      </c>
      <c r="C105" s="111">
        <f>'人事費'!B104</f>
        <v>24</v>
      </c>
      <c r="D105" s="111">
        <f>'人事費'!D104</f>
        <v>46</v>
      </c>
      <c r="E105" s="111">
        <f>'人事費'!E104</f>
        <v>0</v>
      </c>
      <c r="F105" s="111">
        <f>'人事費'!F104</f>
        <v>4</v>
      </c>
      <c r="G105" s="111">
        <f>'人事費'!G104</f>
        <v>1</v>
      </c>
      <c r="H105" s="111">
        <f>'人事費'!H104</f>
        <v>1</v>
      </c>
      <c r="I105" s="111">
        <f>'人事費'!I104</f>
        <v>0</v>
      </c>
      <c r="J105" s="111">
        <v>1</v>
      </c>
      <c r="K105" s="113">
        <f>SUM(D105,E105,J105)</f>
        <v>47</v>
      </c>
      <c r="L105" s="110">
        <v>4</v>
      </c>
      <c r="M105" s="207" t="s">
        <v>345</v>
      </c>
      <c r="N105" s="99">
        <f t="shared" si="34"/>
        <v>58158000</v>
      </c>
      <c r="O105" s="99">
        <f>'人事費'!M104</f>
        <v>52764809</v>
      </c>
      <c r="P105" s="114">
        <f t="shared" si="33"/>
        <v>87360</v>
      </c>
      <c r="Q105" s="114"/>
      <c r="R105" s="117"/>
      <c r="S105" s="117"/>
      <c r="T105" s="117"/>
      <c r="U105" s="117"/>
      <c r="V105" s="131"/>
      <c r="W105" s="128"/>
      <c r="X105" s="135">
        <v>56000</v>
      </c>
      <c r="Y105" s="186"/>
      <c r="Z105" s="186">
        <v>561735</v>
      </c>
      <c r="AA105" s="123">
        <v>1685205</v>
      </c>
      <c r="AB105" s="123">
        <f t="shared" si="26"/>
        <v>43200</v>
      </c>
      <c r="AC105" s="123">
        <v>536708</v>
      </c>
      <c r="AD105" s="109"/>
      <c r="AE105" s="109"/>
      <c r="AF105" s="123">
        <f t="shared" si="32"/>
        <v>0</v>
      </c>
      <c r="AG105" s="123"/>
      <c r="AH105" s="123"/>
      <c r="AI105" s="123">
        <v>164250</v>
      </c>
      <c r="AJ105" s="109"/>
      <c r="AK105" s="109">
        <f t="shared" si="27"/>
        <v>412800</v>
      </c>
      <c r="AL105" s="109">
        <f t="shared" si="28"/>
        <v>70500</v>
      </c>
      <c r="AM105" s="208">
        <v>531000</v>
      </c>
      <c r="AN105" s="109">
        <f t="shared" si="29"/>
        <v>74400</v>
      </c>
      <c r="AO105" s="109">
        <v>60000</v>
      </c>
      <c r="AP105" s="109">
        <v>6000</v>
      </c>
      <c r="AQ105" s="116"/>
      <c r="AR105" s="116"/>
      <c r="AS105" s="116"/>
      <c r="AT105" s="109">
        <f>'車輛費用'!S33</f>
        <v>595772</v>
      </c>
      <c r="AU105" s="109"/>
      <c r="AV105" s="109">
        <v>160000</v>
      </c>
      <c r="AW105" s="109">
        <v>5000</v>
      </c>
      <c r="AX105" s="109">
        <f t="shared" si="30"/>
        <v>24000</v>
      </c>
      <c r="AY105" s="109">
        <f t="shared" si="31"/>
        <v>33600</v>
      </c>
      <c r="AZ105" s="118">
        <f>200*'人事費'!C104</f>
        <v>81600</v>
      </c>
      <c r="BA105" s="118">
        <f>100*'人事費'!C104</f>
        <v>40800</v>
      </c>
      <c r="BB105" s="118">
        <v>55000</v>
      </c>
      <c r="BC105" s="118"/>
      <c r="BD105" s="117"/>
      <c r="BE105" s="107">
        <v>22000</v>
      </c>
      <c r="BF105" s="107"/>
      <c r="BG105" s="107"/>
      <c r="BH105" s="107">
        <v>86000</v>
      </c>
      <c r="BI105" s="107"/>
      <c r="BJ105" s="107"/>
      <c r="BK105" s="100">
        <v>261</v>
      </c>
    </row>
    <row r="106" spans="1:63" s="6" customFormat="1" ht="19.5">
      <c r="A106" s="5"/>
      <c r="B106" s="5"/>
      <c r="C106" s="111">
        <f>'人事費'!B105</f>
        <v>6</v>
      </c>
      <c r="D106" s="111">
        <f>'人事費'!D105</f>
        <v>15</v>
      </c>
      <c r="E106" s="111">
        <f>'人事費'!E105</f>
        <v>0</v>
      </c>
      <c r="F106" s="111">
        <f>'人事費'!F105</f>
        <v>0</v>
      </c>
      <c r="G106" s="111">
        <f>'人事費'!G105</f>
        <v>0</v>
      </c>
      <c r="H106" s="111">
        <f>'人事費'!H105</f>
        <v>0</v>
      </c>
      <c r="I106" s="111">
        <f>'人事費'!I105</f>
        <v>0</v>
      </c>
      <c r="J106" s="111">
        <v>1</v>
      </c>
      <c r="K106" s="113">
        <f>SUM(D106,E106,J106)</f>
        <v>16</v>
      </c>
      <c r="L106" s="110">
        <v>1</v>
      </c>
      <c r="M106" s="46" t="s">
        <v>111</v>
      </c>
      <c r="N106" s="99">
        <f t="shared" si="34"/>
        <v>15520000</v>
      </c>
      <c r="O106" s="99">
        <f>'人事費'!M105</f>
        <v>13709711</v>
      </c>
      <c r="P106" s="114">
        <f t="shared" si="33"/>
        <v>21840</v>
      </c>
      <c r="Q106" s="114">
        <v>23500</v>
      </c>
      <c r="R106" s="117"/>
      <c r="S106" s="117"/>
      <c r="T106" s="117"/>
      <c r="U106" s="117"/>
      <c r="V106" s="131"/>
      <c r="W106" s="128">
        <v>20000</v>
      </c>
      <c r="X106" s="107">
        <v>7000</v>
      </c>
      <c r="Y106" s="186"/>
      <c r="Z106" s="186"/>
      <c r="AA106" s="123"/>
      <c r="AB106" s="123">
        <f t="shared" si="26"/>
        <v>0</v>
      </c>
      <c r="AC106" s="123"/>
      <c r="AD106" s="109"/>
      <c r="AE106" s="109"/>
      <c r="AF106" s="123">
        <f t="shared" si="32"/>
        <v>0</v>
      </c>
      <c r="AG106" s="123"/>
      <c r="AH106" s="123"/>
      <c r="AI106" s="123">
        <v>164250</v>
      </c>
      <c r="AJ106" s="109"/>
      <c r="AK106" s="109">
        <f t="shared" si="27"/>
        <v>283200</v>
      </c>
      <c r="AL106" s="109">
        <f t="shared" si="28"/>
        <v>24000</v>
      </c>
      <c r="AM106" s="208">
        <v>171000</v>
      </c>
      <c r="AN106" s="109">
        <f t="shared" si="29"/>
        <v>63600</v>
      </c>
      <c r="AO106" s="109"/>
      <c r="AP106" s="109"/>
      <c r="AQ106" s="109"/>
      <c r="AR106" s="109"/>
      <c r="AS106" s="109"/>
      <c r="AT106" s="109">
        <f>'車輛費用'!S34</f>
        <v>632677</v>
      </c>
      <c r="AU106" s="109"/>
      <c r="AV106" s="125">
        <v>229000</v>
      </c>
      <c r="AW106" s="109">
        <v>5000</v>
      </c>
      <c r="AX106" s="109">
        <f t="shared" si="30"/>
        <v>6000</v>
      </c>
      <c r="AY106" s="109">
        <f t="shared" si="31"/>
        <v>17400</v>
      </c>
      <c r="AZ106" s="118">
        <f>200*'人事費'!C105</f>
        <v>6400</v>
      </c>
      <c r="BA106" s="118">
        <f>100*'人事費'!C105</f>
        <v>3200</v>
      </c>
      <c r="BB106" s="118"/>
      <c r="BC106" s="118"/>
      <c r="BD106" s="117"/>
      <c r="BE106" s="107">
        <v>7000</v>
      </c>
      <c r="BF106" s="107">
        <v>25000</v>
      </c>
      <c r="BG106" s="108"/>
      <c r="BH106" s="107">
        <v>29000</v>
      </c>
      <c r="BI106" s="107">
        <v>20000</v>
      </c>
      <c r="BJ106" s="107">
        <v>51000</v>
      </c>
      <c r="BK106" s="100">
        <v>222</v>
      </c>
    </row>
    <row r="107" spans="13:63" ht="19.5">
      <c r="M107" s="9" t="s">
        <v>36</v>
      </c>
      <c r="N107" s="41">
        <f t="shared" si="34"/>
        <v>0</v>
      </c>
      <c r="BH107" s="6"/>
      <c r="BI107" s="6"/>
      <c r="BJ107" s="6"/>
      <c r="BK107" s="12">
        <v>0</v>
      </c>
    </row>
    <row r="108" spans="60:62" ht="19.5">
      <c r="BH108" s="6"/>
      <c r="BI108" s="6"/>
      <c r="BJ108" s="6"/>
    </row>
    <row r="109" spans="60:62" ht="19.5">
      <c r="BH109" s="6"/>
      <c r="BI109" s="6"/>
      <c r="BJ109" s="6"/>
    </row>
    <row r="110" spans="60:62" ht="19.5">
      <c r="BH110" s="6"/>
      <c r="BI110" s="6"/>
      <c r="BJ110" s="6"/>
    </row>
    <row r="111" spans="60:62" ht="19.5">
      <c r="BH111" s="6"/>
      <c r="BI111" s="6"/>
      <c r="BJ111" s="6"/>
    </row>
    <row r="112" spans="60:62" ht="19.5">
      <c r="BH112" s="6"/>
      <c r="BI112" s="6"/>
      <c r="BJ112" s="6"/>
    </row>
  </sheetData>
  <sheetProtection/>
  <mergeCells count="65">
    <mergeCell ref="BC3:BC4"/>
    <mergeCell ref="AT3:AT4"/>
    <mergeCell ref="BG2:BJ2"/>
    <mergeCell ref="BG3:BG4"/>
    <mergeCell ref="AZ3:AZ4"/>
    <mergeCell ref="AU3:AU4"/>
    <mergeCell ref="AW3:AW4"/>
    <mergeCell ref="AV3:AV4"/>
    <mergeCell ref="BH3:BH4"/>
    <mergeCell ref="BE3:BE4"/>
    <mergeCell ref="AX3:AX4"/>
    <mergeCell ref="BB3:BB4"/>
    <mergeCell ref="AI2:BD2"/>
    <mergeCell ref="AE3:AE4"/>
    <mergeCell ref="AH3:AH4"/>
    <mergeCell ref="AK3:AK4"/>
    <mergeCell ref="AP3:AP4"/>
    <mergeCell ref="AL3:AL4"/>
    <mergeCell ref="BD3:BD4"/>
    <mergeCell ref="AR3:AR4"/>
    <mergeCell ref="D2:D4"/>
    <mergeCell ref="F2:F4"/>
    <mergeCell ref="C2:C4"/>
    <mergeCell ref="O3:O4"/>
    <mergeCell ref="AG2:AH2"/>
    <mergeCell ref="O2:AF2"/>
    <mergeCell ref="AB3:AB4"/>
    <mergeCell ref="AF3:AF4"/>
    <mergeCell ref="Q3:Q4"/>
    <mergeCell ref="P3:P4"/>
    <mergeCell ref="K2:K4"/>
    <mergeCell ref="I2:I4"/>
    <mergeCell ref="J2:J4"/>
    <mergeCell ref="L2:L4"/>
    <mergeCell ref="H2:H4"/>
    <mergeCell ref="G2:G4"/>
    <mergeCell ref="M2:M4"/>
    <mergeCell ref="A2:A4"/>
    <mergeCell ref="BJ3:BJ4"/>
    <mergeCell ref="X3:X4"/>
    <mergeCell ref="Z3:Z4"/>
    <mergeCell ref="S3:S4"/>
    <mergeCell ref="AA3:AA4"/>
    <mergeCell ref="W3:W4"/>
    <mergeCell ref="B2:B4"/>
    <mergeCell ref="E2:E4"/>
    <mergeCell ref="R3:R4"/>
    <mergeCell ref="AG3:AG4"/>
    <mergeCell ref="AC3:AC4"/>
    <mergeCell ref="AO3:AO4"/>
    <mergeCell ref="AN3:AN4"/>
    <mergeCell ref="AM3:AM4"/>
    <mergeCell ref="AJ3:AJ4"/>
    <mergeCell ref="T3:T4"/>
    <mergeCell ref="Y3:Y4"/>
    <mergeCell ref="N2:N4"/>
    <mergeCell ref="BK2:BK4"/>
    <mergeCell ref="U3:U4"/>
    <mergeCell ref="AY3:AY4"/>
    <mergeCell ref="BA3:BA4"/>
    <mergeCell ref="AD3:AD4"/>
    <mergeCell ref="AQ3:AQ4"/>
    <mergeCell ref="AS3:AS4"/>
    <mergeCell ref="AI3:AI4"/>
    <mergeCell ref="V3:V4"/>
  </mergeCells>
  <printOptions headings="1"/>
  <pageMargins left="0" right="0" top="0.5905511811023623" bottom="0.5905511811023623" header="0.5118110236220472" footer="0.5118110236220472"/>
  <pageSetup horizontalDpi="600" verticalDpi="600" orientation="landscape" paperSize="8" scale="85" r:id="rId3"/>
  <headerFooter alignWithMargins="0">
    <oddFooter>&amp;R&amp;D&amp;T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A758"/>
  <sheetViews>
    <sheetView zoomScalePageLayoutView="0" workbookViewId="0" topLeftCell="A1">
      <pane xSplit="12" ySplit="4" topLeftCell="N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G5" sqref="G5"/>
    </sheetView>
  </sheetViews>
  <sheetFormatPr defaultColWidth="9.00390625" defaultRowHeight="16.5"/>
  <cols>
    <col min="1" max="1" width="20.875" style="38" customWidth="1"/>
    <col min="2" max="2" width="7.625" style="38" customWidth="1"/>
    <col min="3" max="3" width="9.50390625" style="38" customWidth="1"/>
    <col min="4" max="9" width="8.00390625" style="39" customWidth="1"/>
    <col min="10" max="10" width="6.125" style="35" customWidth="1"/>
    <col min="11" max="11" width="5.625" style="142" customWidth="1"/>
    <col min="12" max="12" width="9.375" style="20" customWidth="1"/>
    <col min="13" max="13" width="20.00390625" style="20" customWidth="1"/>
    <col min="14" max="14" width="19.125" style="86" customWidth="1"/>
    <col min="15" max="15" width="18.625" style="86" customWidth="1"/>
    <col min="16" max="16" width="16.375" style="86" customWidth="1"/>
    <col min="17" max="17" width="14.50390625" style="86" customWidth="1"/>
    <col min="18" max="18" width="16.875" style="86" customWidth="1"/>
    <col min="19" max="19" width="15.50390625" style="86" customWidth="1"/>
    <col min="20" max="20" width="13.50390625" style="86" customWidth="1"/>
    <col min="21" max="21" width="13.125" style="86" customWidth="1"/>
    <col min="22" max="22" width="16.75390625" style="86" customWidth="1"/>
    <col min="23" max="23" width="15.375" style="86" customWidth="1"/>
    <col min="24" max="24" width="18.625" style="86" customWidth="1"/>
    <col min="25" max="25" width="9.00390625" style="20" customWidth="1"/>
    <col min="26" max="26" width="14.50390625" style="20" bestFit="1" customWidth="1"/>
    <col min="27" max="27" width="11.875" style="20" customWidth="1"/>
    <col min="28" max="16384" width="9.00390625" style="20" customWidth="1"/>
  </cols>
  <sheetData>
    <row r="1" spans="1:24" ht="36" customHeight="1">
      <c r="A1" s="14" t="s">
        <v>37</v>
      </c>
      <c r="B1" s="15"/>
      <c r="C1" s="15"/>
      <c r="D1" s="16"/>
      <c r="E1" s="16"/>
      <c r="F1" s="16"/>
      <c r="G1" s="16"/>
      <c r="H1" s="16"/>
      <c r="I1" s="16"/>
      <c r="J1" s="17"/>
      <c r="K1" s="139"/>
      <c r="L1" s="18"/>
      <c r="M1" s="19"/>
      <c r="N1" s="84"/>
      <c r="O1" s="84"/>
      <c r="P1" s="287" t="s">
        <v>38</v>
      </c>
      <c r="Q1" s="288"/>
      <c r="R1" s="288"/>
      <c r="S1" s="288"/>
      <c r="T1" s="288"/>
      <c r="U1" s="288"/>
      <c r="V1" s="288"/>
      <c r="W1" s="288"/>
      <c r="X1" s="288"/>
    </row>
    <row r="2" spans="1:24" s="21" customFormat="1" ht="36" customHeight="1">
      <c r="A2" s="279" t="s">
        <v>39</v>
      </c>
      <c r="B2" s="281" t="s">
        <v>133</v>
      </c>
      <c r="C2" s="281" t="s">
        <v>130</v>
      </c>
      <c r="D2" s="283" t="s">
        <v>141</v>
      </c>
      <c r="E2" s="277" t="s">
        <v>320</v>
      </c>
      <c r="F2" s="285" t="s">
        <v>324</v>
      </c>
      <c r="G2" s="277" t="s">
        <v>321</v>
      </c>
      <c r="H2" s="277" t="s">
        <v>322</v>
      </c>
      <c r="I2" s="277" t="s">
        <v>323</v>
      </c>
      <c r="J2" s="291" t="s">
        <v>114</v>
      </c>
      <c r="K2" s="281" t="s">
        <v>140</v>
      </c>
      <c r="L2" s="293" t="s">
        <v>202</v>
      </c>
      <c r="M2" s="289" t="s">
        <v>203</v>
      </c>
      <c r="N2" s="94"/>
      <c r="O2" s="94"/>
      <c r="P2" s="94"/>
      <c r="Q2" s="94"/>
      <c r="R2" s="94"/>
      <c r="S2" s="94"/>
      <c r="T2" s="95"/>
      <c r="U2" s="95"/>
      <c r="V2" s="95"/>
      <c r="W2" s="95"/>
      <c r="X2" s="95"/>
    </row>
    <row r="3" spans="1:24" s="21" customFormat="1" ht="42" customHeight="1">
      <c r="A3" s="280"/>
      <c r="B3" s="282"/>
      <c r="C3" s="282"/>
      <c r="D3" s="284"/>
      <c r="E3" s="278"/>
      <c r="F3" s="286"/>
      <c r="G3" s="278"/>
      <c r="H3" s="278"/>
      <c r="I3" s="278"/>
      <c r="J3" s="292"/>
      <c r="K3" s="282"/>
      <c r="L3" s="294"/>
      <c r="M3" s="290"/>
      <c r="N3" s="94" t="s">
        <v>3</v>
      </c>
      <c r="O3" s="94" t="s">
        <v>4</v>
      </c>
      <c r="P3" s="94" t="s">
        <v>5</v>
      </c>
      <c r="Q3" s="94" t="s">
        <v>6</v>
      </c>
      <c r="R3" s="94" t="s">
        <v>7</v>
      </c>
      <c r="S3" s="96" t="s">
        <v>8</v>
      </c>
      <c r="T3" s="95" t="s">
        <v>112</v>
      </c>
      <c r="U3" s="95" t="s">
        <v>9</v>
      </c>
      <c r="V3" s="95" t="s">
        <v>10</v>
      </c>
      <c r="W3" s="95" t="s">
        <v>11</v>
      </c>
      <c r="X3" s="95" t="s">
        <v>119</v>
      </c>
    </row>
    <row r="4" spans="1:24" s="23" customFormat="1" ht="36" customHeight="1">
      <c r="A4" s="91" t="s">
        <v>123</v>
      </c>
      <c r="B4" s="51">
        <f aca="true" t="shared" si="0" ref="B4:J4">SUM(B5:B105)</f>
        <v>1059</v>
      </c>
      <c r="C4" s="51">
        <f t="shared" si="0"/>
        <v>14063</v>
      </c>
      <c r="D4" s="55">
        <f t="shared" si="0"/>
        <v>2111</v>
      </c>
      <c r="E4" s="53">
        <f t="shared" si="0"/>
        <v>1</v>
      </c>
      <c r="F4" s="53">
        <f t="shared" si="0"/>
        <v>146</v>
      </c>
      <c r="G4" s="53">
        <f t="shared" si="0"/>
        <v>14</v>
      </c>
      <c r="H4" s="53">
        <f t="shared" si="0"/>
        <v>64</v>
      </c>
      <c r="I4" s="53">
        <f t="shared" si="0"/>
        <v>1</v>
      </c>
      <c r="J4" s="53">
        <f t="shared" si="0"/>
        <v>83</v>
      </c>
      <c r="K4" s="140"/>
      <c r="L4" s="22"/>
      <c r="M4" s="87">
        <f>SUM(M5:M105)</f>
        <v>2453355416</v>
      </c>
      <c r="N4" s="88">
        <f aca="true" t="shared" si="1" ref="N4:X4">SUM(N5:N105)</f>
        <v>1736313832</v>
      </c>
      <c r="O4" s="88">
        <f t="shared" si="1"/>
        <v>130994581</v>
      </c>
      <c r="P4" s="88">
        <f t="shared" si="1"/>
        <v>48196384</v>
      </c>
      <c r="Q4" s="88">
        <f t="shared" si="1"/>
        <v>93852151</v>
      </c>
      <c r="R4" s="88">
        <f t="shared" si="1"/>
        <v>17787589</v>
      </c>
      <c r="S4" s="88">
        <f t="shared" si="1"/>
        <v>13954920</v>
      </c>
      <c r="T4" s="88">
        <f t="shared" si="1"/>
        <v>25818686</v>
      </c>
      <c r="U4" s="88">
        <f t="shared" si="1"/>
        <v>0</v>
      </c>
      <c r="V4" s="88">
        <f t="shared" si="1"/>
        <v>178721894</v>
      </c>
      <c r="W4" s="88">
        <f t="shared" si="1"/>
        <v>207715379</v>
      </c>
      <c r="X4" s="88">
        <f t="shared" si="1"/>
        <v>2453355416</v>
      </c>
    </row>
    <row r="5" spans="1:27" s="25" customFormat="1" ht="27.75" customHeight="1">
      <c r="A5" s="92" t="s">
        <v>124</v>
      </c>
      <c r="B5" s="47">
        <v>16</v>
      </c>
      <c r="C5" s="195">
        <v>204</v>
      </c>
      <c r="D5" s="199">
        <v>27</v>
      </c>
      <c r="E5" s="144"/>
      <c r="F5" s="202">
        <v>5</v>
      </c>
      <c r="G5" s="145">
        <v>2</v>
      </c>
      <c r="H5" s="145"/>
      <c r="I5" s="145"/>
      <c r="J5" s="49">
        <v>0</v>
      </c>
      <c r="K5" s="143">
        <f aca="true" t="shared" si="2" ref="K5:K36">+IF(B5&lt;=10,B5,0)</f>
        <v>0</v>
      </c>
      <c r="L5" s="24"/>
      <c r="M5" s="87">
        <f>SUM(X5)</f>
        <v>30905746</v>
      </c>
      <c r="N5" s="89">
        <v>21850489</v>
      </c>
      <c r="O5" s="89">
        <v>1721681</v>
      </c>
      <c r="P5" s="89">
        <v>633438</v>
      </c>
      <c r="Q5" s="89">
        <v>1188210</v>
      </c>
      <c r="R5" s="89">
        <v>195660</v>
      </c>
      <c r="S5" s="89">
        <v>171792</v>
      </c>
      <c r="T5" s="90">
        <v>222600</v>
      </c>
      <c r="U5" s="90">
        <v>0</v>
      </c>
      <c r="V5" s="90">
        <v>2284930</v>
      </c>
      <c r="W5" s="89">
        <v>2636946</v>
      </c>
      <c r="X5" s="89">
        <v>30905746</v>
      </c>
      <c r="Z5" s="25">
        <f>SUM(N5:W5)</f>
        <v>30905746</v>
      </c>
      <c r="AA5" s="25">
        <f>X5-Z5</f>
        <v>0</v>
      </c>
    </row>
    <row r="6" spans="1:27" s="25" customFormat="1" ht="27.75" customHeight="1">
      <c r="A6" s="92" t="s">
        <v>14</v>
      </c>
      <c r="B6" s="47">
        <v>66</v>
      </c>
      <c r="C6" s="195">
        <v>1516</v>
      </c>
      <c r="D6" s="199">
        <v>125</v>
      </c>
      <c r="E6" s="144">
        <v>1</v>
      </c>
      <c r="F6" s="202">
        <v>8</v>
      </c>
      <c r="G6" s="145">
        <v>3</v>
      </c>
      <c r="H6" s="145"/>
      <c r="I6" s="145">
        <v>1</v>
      </c>
      <c r="J6" s="82">
        <v>4</v>
      </c>
      <c r="K6" s="143">
        <f t="shared" si="2"/>
        <v>0</v>
      </c>
      <c r="L6" s="24"/>
      <c r="M6" s="87">
        <f aca="true" t="shared" si="3" ref="M6:M67">SUM(X6)</f>
        <v>147089534</v>
      </c>
      <c r="N6" s="89">
        <v>103943784</v>
      </c>
      <c r="O6" s="89">
        <v>8246581</v>
      </c>
      <c r="P6" s="89">
        <v>3034106</v>
      </c>
      <c r="Q6" s="89">
        <v>5622381</v>
      </c>
      <c r="R6" s="89">
        <v>951756</v>
      </c>
      <c r="S6" s="89">
        <v>724248</v>
      </c>
      <c r="T6" s="90">
        <v>859600</v>
      </c>
      <c r="U6" s="90">
        <v>0</v>
      </c>
      <c r="V6" s="90">
        <v>11091855</v>
      </c>
      <c r="W6" s="89">
        <v>12615223</v>
      </c>
      <c r="X6" s="89">
        <v>147089534</v>
      </c>
      <c r="Z6" s="25">
        <f aca="true" t="shared" si="4" ref="Z6:Z69">SUM(N6:W6)</f>
        <v>147089534</v>
      </c>
      <c r="AA6" s="25">
        <f aca="true" t="shared" si="5" ref="AA6:AA69">X6-Z6</f>
        <v>0</v>
      </c>
    </row>
    <row r="7" spans="1:27" s="27" customFormat="1" ht="27.75" customHeight="1">
      <c r="A7" s="92" t="s">
        <v>15</v>
      </c>
      <c r="B7" s="47">
        <v>25</v>
      </c>
      <c r="C7" s="48">
        <v>506</v>
      </c>
      <c r="D7" s="199">
        <v>48</v>
      </c>
      <c r="E7" s="144"/>
      <c r="F7" s="202">
        <v>3</v>
      </c>
      <c r="G7" s="144">
        <v>1</v>
      </c>
      <c r="H7" s="144"/>
      <c r="I7" s="144"/>
      <c r="J7" s="49">
        <v>2</v>
      </c>
      <c r="K7" s="143">
        <f t="shared" si="2"/>
        <v>0</v>
      </c>
      <c r="L7" s="24"/>
      <c r="M7" s="87">
        <f t="shared" si="3"/>
        <v>57648570</v>
      </c>
      <c r="N7" s="89">
        <v>40304398</v>
      </c>
      <c r="O7" s="89">
        <v>3229405</v>
      </c>
      <c r="P7" s="89">
        <v>1188186</v>
      </c>
      <c r="Q7" s="89">
        <v>2176249</v>
      </c>
      <c r="R7" s="89">
        <v>362532</v>
      </c>
      <c r="S7" s="89">
        <v>305496</v>
      </c>
      <c r="T7" s="90">
        <v>450000</v>
      </c>
      <c r="U7" s="90">
        <v>0</v>
      </c>
      <c r="V7" s="90">
        <v>4739315</v>
      </c>
      <c r="W7" s="89">
        <v>4892989</v>
      </c>
      <c r="X7" s="89">
        <v>57648570</v>
      </c>
      <c r="Z7" s="25">
        <f t="shared" si="4"/>
        <v>57648570</v>
      </c>
      <c r="AA7" s="25">
        <f t="shared" si="5"/>
        <v>0</v>
      </c>
    </row>
    <row r="8" spans="1:27" s="27" customFormat="1" ht="27.75" customHeight="1">
      <c r="A8" s="92" t="s">
        <v>191</v>
      </c>
      <c r="B8" s="47">
        <v>19</v>
      </c>
      <c r="C8" s="195">
        <v>238</v>
      </c>
      <c r="D8" s="199">
        <v>36</v>
      </c>
      <c r="E8" s="144"/>
      <c r="F8" s="202">
        <v>3</v>
      </c>
      <c r="G8" s="144">
        <v>1</v>
      </c>
      <c r="H8" s="144"/>
      <c r="I8" s="144"/>
      <c r="J8" s="49">
        <v>0</v>
      </c>
      <c r="K8" s="143">
        <f t="shared" si="2"/>
        <v>0</v>
      </c>
      <c r="L8" s="24"/>
      <c r="M8" s="87">
        <f t="shared" si="3"/>
        <v>40138564</v>
      </c>
      <c r="N8" s="89">
        <v>28529007</v>
      </c>
      <c r="O8" s="89">
        <v>2088160</v>
      </c>
      <c r="P8" s="89">
        <v>768325</v>
      </c>
      <c r="Q8" s="89">
        <v>1552923</v>
      </c>
      <c r="R8" s="89">
        <v>388080</v>
      </c>
      <c r="S8" s="89">
        <v>344304</v>
      </c>
      <c r="T8" s="90">
        <v>358400</v>
      </c>
      <c r="U8" s="90">
        <v>0</v>
      </c>
      <c r="V8" s="90">
        <v>2646260</v>
      </c>
      <c r="W8" s="89">
        <v>3463105</v>
      </c>
      <c r="X8" s="89">
        <v>40138564</v>
      </c>
      <c r="Z8" s="25">
        <f t="shared" si="4"/>
        <v>40138564</v>
      </c>
      <c r="AA8" s="25">
        <f t="shared" si="5"/>
        <v>0</v>
      </c>
    </row>
    <row r="9" spans="1:27" s="25" customFormat="1" ht="30" customHeight="1">
      <c r="A9" s="92" t="s">
        <v>17</v>
      </c>
      <c r="B9" s="47">
        <v>38</v>
      </c>
      <c r="C9" s="195">
        <v>966</v>
      </c>
      <c r="D9" s="199">
        <v>73</v>
      </c>
      <c r="E9" s="144"/>
      <c r="F9" s="203"/>
      <c r="G9" s="144"/>
      <c r="H9" s="144"/>
      <c r="I9" s="144"/>
      <c r="J9" s="49">
        <v>3</v>
      </c>
      <c r="K9" s="143">
        <f t="shared" si="2"/>
        <v>0</v>
      </c>
      <c r="L9" s="24"/>
      <c r="M9" s="87">
        <f t="shared" si="3"/>
        <v>87086768</v>
      </c>
      <c r="N9" s="89">
        <v>61424148</v>
      </c>
      <c r="O9" s="89">
        <v>4993287</v>
      </c>
      <c r="P9" s="89">
        <v>1837153</v>
      </c>
      <c r="Q9" s="89">
        <v>3318050</v>
      </c>
      <c r="R9" s="89">
        <v>433692</v>
      </c>
      <c r="S9" s="89">
        <v>365472</v>
      </c>
      <c r="T9" s="90">
        <v>617200</v>
      </c>
      <c r="U9" s="90">
        <v>0</v>
      </c>
      <c r="V9" s="90">
        <v>6674650</v>
      </c>
      <c r="W9" s="89">
        <v>7423116</v>
      </c>
      <c r="X9" s="89">
        <v>87086768</v>
      </c>
      <c r="Z9" s="25">
        <f t="shared" si="4"/>
        <v>87086768</v>
      </c>
      <c r="AA9" s="25">
        <f t="shared" si="5"/>
        <v>0</v>
      </c>
    </row>
    <row r="10" spans="1:27" s="25" customFormat="1" ht="30" customHeight="1">
      <c r="A10" s="92" t="s">
        <v>63</v>
      </c>
      <c r="B10" s="47">
        <v>7</v>
      </c>
      <c r="C10" s="48">
        <v>76</v>
      </c>
      <c r="D10" s="199">
        <v>14</v>
      </c>
      <c r="E10" s="144"/>
      <c r="F10" s="202">
        <v>2</v>
      </c>
      <c r="G10" s="145"/>
      <c r="H10" s="145">
        <v>1</v>
      </c>
      <c r="I10" s="145"/>
      <c r="J10" s="49">
        <v>0</v>
      </c>
      <c r="K10" s="143">
        <f t="shared" si="2"/>
        <v>7</v>
      </c>
      <c r="L10" s="24"/>
      <c r="M10" s="87">
        <f t="shared" si="3"/>
        <v>17620882</v>
      </c>
      <c r="N10" s="89">
        <v>12296964</v>
      </c>
      <c r="O10" s="89">
        <v>1041740</v>
      </c>
      <c r="P10" s="89">
        <v>383280</v>
      </c>
      <c r="Q10" s="89">
        <v>669867</v>
      </c>
      <c r="R10" s="89">
        <v>39132</v>
      </c>
      <c r="S10" s="89">
        <v>36432</v>
      </c>
      <c r="T10" s="90">
        <v>204800</v>
      </c>
      <c r="U10" s="90">
        <v>0</v>
      </c>
      <c r="V10" s="90">
        <v>1455220</v>
      </c>
      <c r="W10" s="89">
        <v>1493447</v>
      </c>
      <c r="X10" s="89">
        <v>17620882</v>
      </c>
      <c r="Z10" s="25">
        <f t="shared" si="4"/>
        <v>17620882</v>
      </c>
      <c r="AA10" s="25">
        <f t="shared" si="5"/>
        <v>0</v>
      </c>
    </row>
    <row r="11" spans="1:27" s="25" customFormat="1" ht="30" customHeight="1">
      <c r="A11" s="92" t="s">
        <v>64</v>
      </c>
      <c r="B11" s="47">
        <v>6</v>
      </c>
      <c r="C11" s="48">
        <v>127</v>
      </c>
      <c r="D11" s="199">
        <v>13</v>
      </c>
      <c r="E11" s="144"/>
      <c r="F11" s="203"/>
      <c r="G11" s="144"/>
      <c r="H11" s="144"/>
      <c r="I11" s="144"/>
      <c r="J11" s="49">
        <v>1</v>
      </c>
      <c r="K11" s="143">
        <f t="shared" si="2"/>
        <v>6</v>
      </c>
      <c r="L11" s="24"/>
      <c r="M11" s="87">
        <f t="shared" si="3"/>
        <v>17987442</v>
      </c>
      <c r="N11" s="89">
        <v>12617440</v>
      </c>
      <c r="O11" s="89">
        <v>1062883</v>
      </c>
      <c r="P11" s="89">
        <v>391067</v>
      </c>
      <c r="Q11" s="89">
        <v>681584</v>
      </c>
      <c r="R11" s="89">
        <v>27168</v>
      </c>
      <c r="S11" s="89">
        <v>0</v>
      </c>
      <c r="T11" s="90">
        <v>204800</v>
      </c>
      <c r="U11" s="90">
        <v>0</v>
      </c>
      <c r="V11" s="90">
        <v>1494210</v>
      </c>
      <c r="W11" s="89">
        <v>1508290</v>
      </c>
      <c r="X11" s="89">
        <v>17987442</v>
      </c>
      <c r="Z11" s="25">
        <f t="shared" si="4"/>
        <v>17987442</v>
      </c>
      <c r="AA11" s="25">
        <f t="shared" si="5"/>
        <v>0</v>
      </c>
    </row>
    <row r="12" spans="1:27" s="26" customFormat="1" ht="30" customHeight="1">
      <c r="A12" s="92" t="s">
        <v>65</v>
      </c>
      <c r="B12" s="47">
        <v>16</v>
      </c>
      <c r="C12" s="195">
        <v>320</v>
      </c>
      <c r="D12" s="199">
        <v>33</v>
      </c>
      <c r="E12" s="144"/>
      <c r="F12" s="202">
        <v>1</v>
      </c>
      <c r="G12" s="146"/>
      <c r="H12" s="145">
        <v>1</v>
      </c>
      <c r="I12" s="145"/>
      <c r="J12" s="47">
        <v>1</v>
      </c>
      <c r="K12" s="143">
        <f t="shared" si="2"/>
        <v>0</v>
      </c>
      <c r="L12" s="24"/>
      <c r="M12" s="87">
        <f t="shared" si="3"/>
        <v>41973637</v>
      </c>
      <c r="N12" s="89">
        <v>29058658</v>
      </c>
      <c r="O12" s="89">
        <v>2526785</v>
      </c>
      <c r="P12" s="89">
        <v>929669</v>
      </c>
      <c r="Q12" s="89">
        <v>1572867</v>
      </c>
      <c r="R12" s="89">
        <v>102860</v>
      </c>
      <c r="S12" s="89">
        <v>63786</v>
      </c>
      <c r="T12" s="90">
        <v>378600</v>
      </c>
      <c r="U12" s="90">
        <v>0</v>
      </c>
      <c r="V12" s="90">
        <v>3814025</v>
      </c>
      <c r="W12" s="89">
        <v>3526387</v>
      </c>
      <c r="X12" s="89">
        <v>41973637</v>
      </c>
      <c r="Z12" s="25">
        <f t="shared" si="4"/>
        <v>41973637</v>
      </c>
      <c r="AA12" s="25">
        <f t="shared" si="5"/>
        <v>0</v>
      </c>
    </row>
    <row r="13" spans="1:27" s="25" customFormat="1" ht="27.75" customHeight="1">
      <c r="A13" s="92" t="s">
        <v>192</v>
      </c>
      <c r="B13" s="47">
        <v>20</v>
      </c>
      <c r="C13" s="48">
        <v>442</v>
      </c>
      <c r="D13" s="199">
        <v>38</v>
      </c>
      <c r="E13" s="144"/>
      <c r="F13" s="202">
        <v>2</v>
      </c>
      <c r="G13" s="147"/>
      <c r="H13" s="145">
        <v>1</v>
      </c>
      <c r="I13" s="145"/>
      <c r="J13" s="49">
        <v>0</v>
      </c>
      <c r="K13" s="143">
        <f t="shared" si="2"/>
        <v>0</v>
      </c>
      <c r="L13" s="24"/>
      <c r="M13" s="87">
        <f t="shared" si="3"/>
        <v>45998404</v>
      </c>
      <c r="N13" s="89">
        <v>32336585</v>
      </c>
      <c r="O13" s="89">
        <v>2756494</v>
      </c>
      <c r="P13" s="89">
        <v>1014183</v>
      </c>
      <c r="Q13" s="89">
        <v>1756204</v>
      </c>
      <c r="R13" s="89">
        <v>115776</v>
      </c>
      <c r="S13" s="89">
        <v>97560</v>
      </c>
      <c r="T13" s="90">
        <v>384000</v>
      </c>
      <c r="U13" s="90">
        <v>0</v>
      </c>
      <c r="V13" s="90">
        <v>3620565</v>
      </c>
      <c r="W13" s="89">
        <v>3917037</v>
      </c>
      <c r="X13" s="89">
        <v>45998404</v>
      </c>
      <c r="Z13" s="25">
        <f t="shared" si="4"/>
        <v>45998404</v>
      </c>
      <c r="AA13" s="25">
        <f t="shared" si="5"/>
        <v>0</v>
      </c>
    </row>
    <row r="14" spans="1:27" s="25" customFormat="1" ht="27.75" customHeight="1">
      <c r="A14" s="92" t="s">
        <v>40</v>
      </c>
      <c r="B14" s="47">
        <v>7</v>
      </c>
      <c r="C14" s="48">
        <v>105</v>
      </c>
      <c r="D14" s="199">
        <v>14</v>
      </c>
      <c r="E14" s="144"/>
      <c r="F14" s="202">
        <v>2</v>
      </c>
      <c r="G14" s="145"/>
      <c r="H14" s="145">
        <v>1</v>
      </c>
      <c r="I14" s="145"/>
      <c r="J14" s="49">
        <v>1</v>
      </c>
      <c r="K14" s="143">
        <f t="shared" si="2"/>
        <v>7</v>
      </c>
      <c r="L14" s="24"/>
      <c r="M14" s="87">
        <f t="shared" si="3"/>
        <v>17925371</v>
      </c>
      <c r="N14" s="89">
        <v>12550380</v>
      </c>
      <c r="O14" s="89">
        <v>1052981</v>
      </c>
      <c r="P14" s="89">
        <v>387420</v>
      </c>
      <c r="Q14" s="89">
        <v>674105</v>
      </c>
      <c r="R14" s="89">
        <v>62793</v>
      </c>
      <c r="S14" s="89">
        <v>0</v>
      </c>
      <c r="T14" s="90">
        <v>220800</v>
      </c>
      <c r="U14" s="90">
        <v>0</v>
      </c>
      <c r="V14" s="90">
        <v>1463140</v>
      </c>
      <c r="W14" s="89">
        <v>1513752</v>
      </c>
      <c r="X14" s="89">
        <v>17925371</v>
      </c>
      <c r="Z14" s="25">
        <f t="shared" si="4"/>
        <v>17925371</v>
      </c>
      <c r="AA14" s="25">
        <f t="shared" si="5"/>
        <v>0</v>
      </c>
    </row>
    <row r="15" spans="1:27" s="25" customFormat="1" ht="27.75" customHeight="1">
      <c r="A15" s="92" t="s">
        <v>18</v>
      </c>
      <c r="B15" s="47">
        <v>27</v>
      </c>
      <c r="C15" s="48">
        <v>531</v>
      </c>
      <c r="D15" s="199">
        <v>52</v>
      </c>
      <c r="E15" s="144"/>
      <c r="F15" s="202">
        <v>3</v>
      </c>
      <c r="G15" s="148">
        <v>1</v>
      </c>
      <c r="H15" s="145"/>
      <c r="I15" s="145"/>
      <c r="J15" s="49">
        <v>2</v>
      </c>
      <c r="K15" s="143">
        <f t="shared" si="2"/>
        <v>0</v>
      </c>
      <c r="L15" s="24"/>
      <c r="M15" s="87">
        <f t="shared" si="3"/>
        <v>60430712</v>
      </c>
      <c r="N15" s="89">
        <v>42819716</v>
      </c>
      <c r="O15" s="89">
        <v>3339428</v>
      </c>
      <c r="P15" s="89">
        <v>1228660</v>
      </c>
      <c r="Q15" s="89">
        <v>2317591</v>
      </c>
      <c r="R15" s="89">
        <v>398424</v>
      </c>
      <c r="S15" s="89">
        <v>296856</v>
      </c>
      <c r="T15" s="90">
        <v>497600</v>
      </c>
      <c r="U15" s="90">
        <v>0</v>
      </c>
      <c r="V15" s="90">
        <v>4345145</v>
      </c>
      <c r="W15" s="89">
        <v>5187292</v>
      </c>
      <c r="X15" s="89">
        <v>60430712</v>
      </c>
      <c r="Z15" s="25">
        <f t="shared" si="4"/>
        <v>60430712</v>
      </c>
      <c r="AA15" s="25">
        <f t="shared" si="5"/>
        <v>0</v>
      </c>
    </row>
    <row r="16" spans="1:27" s="25" customFormat="1" ht="27.75" customHeight="1">
      <c r="A16" s="92" t="s">
        <v>41</v>
      </c>
      <c r="B16" s="47">
        <v>7</v>
      </c>
      <c r="C16" s="48">
        <v>37</v>
      </c>
      <c r="D16" s="199">
        <v>14</v>
      </c>
      <c r="E16" s="144"/>
      <c r="F16" s="202">
        <v>2</v>
      </c>
      <c r="G16" s="145"/>
      <c r="H16" s="145">
        <v>1</v>
      </c>
      <c r="I16" s="145"/>
      <c r="J16" s="49">
        <v>1</v>
      </c>
      <c r="K16" s="143">
        <f t="shared" si="2"/>
        <v>7</v>
      </c>
      <c r="L16" s="24"/>
      <c r="M16" s="87">
        <f t="shared" si="3"/>
        <v>17555195</v>
      </c>
      <c r="N16" s="89">
        <v>12355302</v>
      </c>
      <c r="O16" s="89">
        <v>998567</v>
      </c>
      <c r="P16" s="89">
        <v>367391</v>
      </c>
      <c r="Q16" s="89">
        <v>664563</v>
      </c>
      <c r="R16" s="89">
        <v>66300</v>
      </c>
      <c r="S16" s="89">
        <v>32976</v>
      </c>
      <c r="T16" s="90">
        <v>281600</v>
      </c>
      <c r="U16" s="90">
        <v>0</v>
      </c>
      <c r="V16" s="90">
        <v>1297000</v>
      </c>
      <c r="W16" s="89">
        <v>1491496</v>
      </c>
      <c r="X16" s="89">
        <v>17555195</v>
      </c>
      <c r="Z16" s="25">
        <f t="shared" si="4"/>
        <v>17555195</v>
      </c>
      <c r="AA16" s="25">
        <f t="shared" si="5"/>
        <v>0</v>
      </c>
    </row>
    <row r="17" spans="1:27" s="25" customFormat="1" ht="27.75" customHeight="1">
      <c r="A17" s="92" t="s">
        <v>66</v>
      </c>
      <c r="B17" s="47">
        <v>17</v>
      </c>
      <c r="C17" s="195">
        <v>230</v>
      </c>
      <c r="D17" s="199">
        <v>34</v>
      </c>
      <c r="E17" s="144"/>
      <c r="F17" s="202">
        <v>2</v>
      </c>
      <c r="G17" s="144"/>
      <c r="H17" s="144">
        <v>1</v>
      </c>
      <c r="I17" s="144"/>
      <c r="J17" s="49">
        <v>1</v>
      </c>
      <c r="K17" s="143">
        <f t="shared" si="2"/>
        <v>0</v>
      </c>
      <c r="L17" s="24"/>
      <c r="M17" s="87">
        <f t="shared" si="3"/>
        <v>38783067</v>
      </c>
      <c r="N17" s="89">
        <v>27506264</v>
      </c>
      <c r="O17" s="89">
        <v>2042670</v>
      </c>
      <c r="P17" s="89">
        <v>751557</v>
      </c>
      <c r="Q17" s="89">
        <v>1489918</v>
      </c>
      <c r="R17" s="89">
        <v>335364</v>
      </c>
      <c r="S17" s="89">
        <v>273528</v>
      </c>
      <c r="T17" s="90">
        <v>401800</v>
      </c>
      <c r="U17" s="90">
        <v>0</v>
      </c>
      <c r="V17" s="90">
        <v>2652745</v>
      </c>
      <c r="W17" s="89">
        <v>3329221</v>
      </c>
      <c r="X17" s="89">
        <v>38783067</v>
      </c>
      <c r="Z17" s="25">
        <f t="shared" si="4"/>
        <v>38783067</v>
      </c>
      <c r="AA17" s="25">
        <f t="shared" si="5"/>
        <v>0</v>
      </c>
    </row>
    <row r="18" spans="1:27" s="27" customFormat="1" ht="27.75" customHeight="1">
      <c r="A18" s="92" t="s">
        <v>122</v>
      </c>
      <c r="B18" s="47">
        <v>23</v>
      </c>
      <c r="C18" s="48">
        <v>434</v>
      </c>
      <c r="D18" s="199">
        <v>44</v>
      </c>
      <c r="E18" s="144"/>
      <c r="F18" s="202">
        <v>4</v>
      </c>
      <c r="G18" s="141">
        <v>1</v>
      </c>
      <c r="H18" s="145"/>
      <c r="I18" s="145"/>
      <c r="J18" s="49">
        <v>0</v>
      </c>
      <c r="K18" s="143">
        <f t="shared" si="2"/>
        <v>0</v>
      </c>
      <c r="L18" s="24"/>
      <c r="M18" s="87">
        <f t="shared" si="3"/>
        <v>53488889</v>
      </c>
      <c r="N18" s="89">
        <v>37370367</v>
      </c>
      <c r="O18" s="89">
        <v>3161894</v>
      </c>
      <c r="P18" s="89">
        <v>1163359</v>
      </c>
      <c r="Q18" s="89">
        <v>2024940</v>
      </c>
      <c r="R18" s="89">
        <v>192420</v>
      </c>
      <c r="S18" s="89">
        <v>170784</v>
      </c>
      <c r="T18" s="90">
        <v>459600</v>
      </c>
      <c r="U18" s="90">
        <v>0</v>
      </c>
      <c r="V18" s="90">
        <v>4420710</v>
      </c>
      <c r="W18" s="89">
        <v>4524815</v>
      </c>
      <c r="X18" s="89">
        <v>53488889</v>
      </c>
      <c r="Z18" s="25">
        <f t="shared" si="4"/>
        <v>53488889</v>
      </c>
      <c r="AA18" s="25">
        <f t="shared" si="5"/>
        <v>0</v>
      </c>
    </row>
    <row r="19" spans="1:27" s="25" customFormat="1" ht="27.75" customHeight="1">
      <c r="A19" s="92" t="s">
        <v>19</v>
      </c>
      <c r="B19" s="47">
        <v>7</v>
      </c>
      <c r="C19" s="48">
        <v>87</v>
      </c>
      <c r="D19" s="199">
        <v>14</v>
      </c>
      <c r="E19" s="144"/>
      <c r="F19" s="202">
        <v>2</v>
      </c>
      <c r="G19" s="145"/>
      <c r="H19" s="145">
        <v>1</v>
      </c>
      <c r="I19" s="145"/>
      <c r="J19" s="49">
        <v>1</v>
      </c>
      <c r="K19" s="143">
        <f t="shared" si="2"/>
        <v>7</v>
      </c>
      <c r="L19" s="24"/>
      <c r="M19" s="87">
        <f t="shared" si="3"/>
        <v>17269157</v>
      </c>
      <c r="N19" s="89">
        <v>12339701</v>
      </c>
      <c r="O19" s="89">
        <v>974711</v>
      </c>
      <c r="P19" s="89">
        <v>358627</v>
      </c>
      <c r="Q19" s="89">
        <v>664564</v>
      </c>
      <c r="R19" s="89">
        <v>64680</v>
      </c>
      <c r="S19" s="89">
        <v>54504</v>
      </c>
      <c r="T19" s="90">
        <v>219600</v>
      </c>
      <c r="U19" s="90">
        <v>0</v>
      </c>
      <c r="V19" s="90">
        <v>1107170</v>
      </c>
      <c r="W19" s="89">
        <v>1485600</v>
      </c>
      <c r="X19" s="89">
        <v>17269157</v>
      </c>
      <c r="Z19" s="25">
        <f t="shared" si="4"/>
        <v>17269157</v>
      </c>
      <c r="AA19" s="25">
        <f t="shared" si="5"/>
        <v>0</v>
      </c>
    </row>
    <row r="20" spans="1:27" s="25" customFormat="1" ht="27.75" customHeight="1">
      <c r="A20" s="92" t="s">
        <v>20</v>
      </c>
      <c r="B20" s="47">
        <v>6</v>
      </c>
      <c r="C20" s="48">
        <v>77</v>
      </c>
      <c r="D20" s="199">
        <v>13</v>
      </c>
      <c r="E20" s="144"/>
      <c r="F20" s="203"/>
      <c r="G20" s="144"/>
      <c r="H20" s="144"/>
      <c r="I20" s="144"/>
      <c r="J20" s="49">
        <v>2</v>
      </c>
      <c r="K20" s="143">
        <f t="shared" si="2"/>
        <v>6</v>
      </c>
      <c r="L20" s="24"/>
      <c r="M20" s="87">
        <f t="shared" si="3"/>
        <v>18371021</v>
      </c>
      <c r="N20" s="89">
        <v>12681245</v>
      </c>
      <c r="O20" s="89">
        <v>1077783</v>
      </c>
      <c r="P20" s="89">
        <v>396562</v>
      </c>
      <c r="Q20" s="89">
        <v>679364</v>
      </c>
      <c r="R20" s="89">
        <v>54336</v>
      </c>
      <c r="S20" s="89">
        <v>0</v>
      </c>
      <c r="T20" s="90">
        <v>230400</v>
      </c>
      <c r="U20" s="90">
        <v>0</v>
      </c>
      <c r="V20" s="90">
        <v>1711300</v>
      </c>
      <c r="W20" s="89">
        <v>1540031</v>
      </c>
      <c r="X20" s="89">
        <v>18371021</v>
      </c>
      <c r="Z20" s="25">
        <f t="shared" si="4"/>
        <v>18371021</v>
      </c>
      <c r="AA20" s="25">
        <f t="shared" si="5"/>
        <v>0</v>
      </c>
    </row>
    <row r="21" spans="1:27" s="28" customFormat="1" ht="27.75" customHeight="1">
      <c r="A21" s="92" t="s">
        <v>67</v>
      </c>
      <c r="B21" s="47">
        <v>16</v>
      </c>
      <c r="C21" s="48">
        <v>262</v>
      </c>
      <c r="D21" s="199">
        <v>30</v>
      </c>
      <c r="E21" s="144"/>
      <c r="F21" s="202">
        <v>2</v>
      </c>
      <c r="G21" s="144"/>
      <c r="H21" s="144">
        <v>1</v>
      </c>
      <c r="I21" s="144"/>
      <c r="J21" s="49">
        <v>1</v>
      </c>
      <c r="K21" s="143">
        <f t="shared" si="2"/>
        <v>0</v>
      </c>
      <c r="L21" s="24"/>
      <c r="M21" s="87">
        <f t="shared" si="3"/>
        <v>36660074</v>
      </c>
      <c r="N21" s="89">
        <v>25868643</v>
      </c>
      <c r="O21" s="89">
        <v>2128905</v>
      </c>
      <c r="P21" s="89">
        <v>783275</v>
      </c>
      <c r="Q21" s="89">
        <v>1397063</v>
      </c>
      <c r="R21" s="89">
        <v>144564</v>
      </c>
      <c r="S21" s="89">
        <v>127008</v>
      </c>
      <c r="T21" s="90">
        <v>377400</v>
      </c>
      <c r="U21" s="90">
        <v>0</v>
      </c>
      <c r="V21" s="90">
        <v>2703790</v>
      </c>
      <c r="W21" s="89">
        <v>3129426</v>
      </c>
      <c r="X21" s="89">
        <v>36660074</v>
      </c>
      <c r="Z21" s="25">
        <f t="shared" si="4"/>
        <v>36660074</v>
      </c>
      <c r="AA21" s="25">
        <f t="shared" si="5"/>
        <v>0</v>
      </c>
    </row>
    <row r="22" spans="1:27" s="27" customFormat="1" ht="27.75" customHeight="1">
      <c r="A22" s="92" t="s">
        <v>21</v>
      </c>
      <c r="B22" s="47">
        <v>42</v>
      </c>
      <c r="C22" s="48">
        <v>814</v>
      </c>
      <c r="D22" s="199">
        <v>82</v>
      </c>
      <c r="E22" s="144"/>
      <c r="F22" s="202">
        <v>2</v>
      </c>
      <c r="G22" s="145"/>
      <c r="H22" s="145">
        <v>1</v>
      </c>
      <c r="I22" s="145"/>
      <c r="J22" s="49">
        <v>1</v>
      </c>
      <c r="K22" s="143">
        <f t="shared" si="2"/>
        <v>0</v>
      </c>
      <c r="L22" s="24"/>
      <c r="M22" s="87">
        <f t="shared" si="3"/>
        <v>91913823</v>
      </c>
      <c r="N22" s="89">
        <v>65681482</v>
      </c>
      <c r="O22" s="89">
        <v>5189974</v>
      </c>
      <c r="P22" s="89">
        <v>1909488</v>
      </c>
      <c r="Q22" s="89">
        <v>3551951</v>
      </c>
      <c r="R22" s="89">
        <v>491892</v>
      </c>
      <c r="S22" s="89">
        <v>401976</v>
      </c>
      <c r="T22" s="90">
        <v>646400</v>
      </c>
      <c r="U22" s="90">
        <v>0</v>
      </c>
      <c r="V22" s="90">
        <v>6150835</v>
      </c>
      <c r="W22" s="89">
        <v>7889825</v>
      </c>
      <c r="X22" s="89">
        <v>91913823</v>
      </c>
      <c r="Z22" s="25">
        <f t="shared" si="4"/>
        <v>91913823</v>
      </c>
      <c r="AA22" s="25">
        <f t="shared" si="5"/>
        <v>0</v>
      </c>
    </row>
    <row r="23" spans="1:27" s="28" customFormat="1" ht="27.75" customHeight="1">
      <c r="A23" s="92" t="s">
        <v>68</v>
      </c>
      <c r="B23" s="47">
        <v>32</v>
      </c>
      <c r="C23" s="48">
        <v>728</v>
      </c>
      <c r="D23" s="199">
        <v>59</v>
      </c>
      <c r="E23" s="144"/>
      <c r="F23" s="202">
        <v>3</v>
      </c>
      <c r="G23" s="145">
        <v>1</v>
      </c>
      <c r="H23" s="145"/>
      <c r="I23" s="145"/>
      <c r="J23" s="49">
        <v>2</v>
      </c>
      <c r="K23" s="143">
        <f t="shared" si="2"/>
        <v>0</v>
      </c>
      <c r="L23" s="24"/>
      <c r="M23" s="87">
        <f t="shared" si="3"/>
        <v>71271786</v>
      </c>
      <c r="N23" s="89">
        <v>50167582</v>
      </c>
      <c r="O23" s="89">
        <v>3990892</v>
      </c>
      <c r="P23" s="89">
        <v>1468373</v>
      </c>
      <c r="Q23" s="89">
        <v>2710316</v>
      </c>
      <c r="R23" s="89">
        <v>404904</v>
      </c>
      <c r="S23" s="89">
        <v>358488</v>
      </c>
      <c r="T23" s="90">
        <v>588800</v>
      </c>
      <c r="U23" s="90">
        <v>0</v>
      </c>
      <c r="V23" s="90">
        <v>5487600</v>
      </c>
      <c r="W23" s="89">
        <v>6094831</v>
      </c>
      <c r="X23" s="89">
        <v>71271786</v>
      </c>
      <c r="Z23" s="25">
        <f t="shared" si="4"/>
        <v>71271786</v>
      </c>
      <c r="AA23" s="25">
        <f t="shared" si="5"/>
        <v>0</v>
      </c>
    </row>
    <row r="24" spans="1:27" s="25" customFormat="1" ht="27.75" customHeight="1">
      <c r="A24" s="92" t="s">
        <v>69</v>
      </c>
      <c r="B24" s="47">
        <v>7</v>
      </c>
      <c r="C24" s="48">
        <v>91</v>
      </c>
      <c r="D24" s="199">
        <v>14</v>
      </c>
      <c r="E24" s="144"/>
      <c r="F24" s="202">
        <v>2</v>
      </c>
      <c r="G24" s="145"/>
      <c r="H24" s="145">
        <v>1</v>
      </c>
      <c r="I24" s="145"/>
      <c r="J24" s="49">
        <v>0</v>
      </c>
      <c r="K24" s="143">
        <f t="shared" si="2"/>
        <v>7</v>
      </c>
      <c r="L24" s="24"/>
      <c r="M24" s="87">
        <f t="shared" si="3"/>
        <v>17973873</v>
      </c>
      <c r="N24" s="89">
        <v>12588730</v>
      </c>
      <c r="O24" s="89">
        <v>1110482</v>
      </c>
      <c r="P24" s="89">
        <v>408591</v>
      </c>
      <c r="Q24" s="89">
        <v>684816</v>
      </c>
      <c r="R24" s="89">
        <v>0</v>
      </c>
      <c r="S24" s="89">
        <v>0</v>
      </c>
      <c r="T24" s="90">
        <v>204800</v>
      </c>
      <c r="U24" s="90">
        <v>0</v>
      </c>
      <c r="V24" s="90">
        <v>1451935</v>
      </c>
      <c r="W24" s="89">
        <v>1524519</v>
      </c>
      <c r="X24" s="89">
        <v>17973873</v>
      </c>
      <c r="Z24" s="25">
        <f t="shared" si="4"/>
        <v>17973873</v>
      </c>
      <c r="AA24" s="25">
        <f t="shared" si="5"/>
        <v>0</v>
      </c>
    </row>
    <row r="25" spans="1:27" s="25" customFormat="1" ht="27.75" customHeight="1">
      <c r="A25" s="92" t="s">
        <v>70</v>
      </c>
      <c r="B25" s="47">
        <v>14</v>
      </c>
      <c r="C25" s="195">
        <v>282</v>
      </c>
      <c r="D25" s="199">
        <v>31</v>
      </c>
      <c r="E25" s="144"/>
      <c r="F25" s="202">
        <v>1</v>
      </c>
      <c r="G25" s="145"/>
      <c r="H25" s="145">
        <v>1</v>
      </c>
      <c r="I25" s="145"/>
      <c r="J25" s="49">
        <v>0</v>
      </c>
      <c r="K25" s="143">
        <f t="shared" si="2"/>
        <v>0</v>
      </c>
      <c r="L25" s="24"/>
      <c r="M25" s="87">
        <f t="shared" si="3"/>
        <v>37967962</v>
      </c>
      <c r="N25" s="89">
        <v>26679318</v>
      </c>
      <c r="O25" s="89">
        <v>2242714</v>
      </c>
      <c r="P25" s="89">
        <v>825121</v>
      </c>
      <c r="Q25" s="89">
        <v>1444153</v>
      </c>
      <c r="R25" s="89">
        <v>117396</v>
      </c>
      <c r="S25" s="89">
        <v>104112</v>
      </c>
      <c r="T25" s="90">
        <v>330400</v>
      </c>
      <c r="U25" s="90">
        <v>0</v>
      </c>
      <c r="V25" s="90">
        <v>2999760</v>
      </c>
      <c r="W25" s="89">
        <v>3224988</v>
      </c>
      <c r="X25" s="89">
        <v>37967962</v>
      </c>
      <c r="Z25" s="25">
        <f t="shared" si="4"/>
        <v>37967962</v>
      </c>
      <c r="AA25" s="25">
        <f t="shared" si="5"/>
        <v>0</v>
      </c>
    </row>
    <row r="26" spans="1:27" s="28" customFormat="1" ht="27.75" customHeight="1">
      <c r="A26" s="92" t="s">
        <v>71</v>
      </c>
      <c r="B26" s="47">
        <v>7</v>
      </c>
      <c r="C26" s="48">
        <v>76</v>
      </c>
      <c r="D26" s="199">
        <v>15</v>
      </c>
      <c r="E26" s="144"/>
      <c r="F26" s="202">
        <v>1</v>
      </c>
      <c r="G26" s="145"/>
      <c r="H26" s="145">
        <v>1</v>
      </c>
      <c r="I26" s="145"/>
      <c r="J26" s="49">
        <v>2</v>
      </c>
      <c r="K26" s="143">
        <f t="shared" si="2"/>
        <v>7</v>
      </c>
      <c r="L26" s="24"/>
      <c r="M26" s="87">
        <f t="shared" si="3"/>
        <v>20358309</v>
      </c>
      <c r="N26" s="89">
        <v>14125935</v>
      </c>
      <c r="O26" s="89">
        <v>1195223</v>
      </c>
      <c r="P26" s="89">
        <v>439756</v>
      </c>
      <c r="Q26" s="89">
        <v>758485</v>
      </c>
      <c r="R26" s="89">
        <v>54336</v>
      </c>
      <c r="S26" s="89">
        <v>45792</v>
      </c>
      <c r="T26" s="90">
        <v>256000</v>
      </c>
      <c r="U26" s="90">
        <v>0</v>
      </c>
      <c r="V26" s="90">
        <v>1776385</v>
      </c>
      <c r="W26" s="89">
        <v>1706397</v>
      </c>
      <c r="X26" s="89">
        <v>20358309</v>
      </c>
      <c r="Z26" s="25">
        <f t="shared" si="4"/>
        <v>20358309</v>
      </c>
      <c r="AA26" s="25">
        <f t="shared" si="5"/>
        <v>0</v>
      </c>
    </row>
    <row r="27" spans="1:27" s="28" customFormat="1" ht="27.75" customHeight="1">
      <c r="A27" s="92" t="s">
        <v>193</v>
      </c>
      <c r="B27" s="197">
        <v>15</v>
      </c>
      <c r="C27" s="48">
        <v>236</v>
      </c>
      <c r="D27" s="199">
        <v>28</v>
      </c>
      <c r="E27" s="144"/>
      <c r="F27" s="202">
        <v>3</v>
      </c>
      <c r="G27" s="149">
        <v>1</v>
      </c>
      <c r="H27" s="145"/>
      <c r="I27" s="145"/>
      <c r="J27" s="49">
        <v>1</v>
      </c>
      <c r="K27" s="143">
        <f t="shared" si="2"/>
        <v>0</v>
      </c>
      <c r="L27" s="24"/>
      <c r="M27" s="87">
        <f t="shared" si="3"/>
        <v>35271932</v>
      </c>
      <c r="N27" s="89">
        <v>24664004</v>
      </c>
      <c r="O27" s="89">
        <v>2095604</v>
      </c>
      <c r="P27" s="89">
        <v>771006</v>
      </c>
      <c r="Q27" s="89">
        <v>1331036</v>
      </c>
      <c r="R27" s="89">
        <v>105432</v>
      </c>
      <c r="S27" s="89">
        <v>65952</v>
      </c>
      <c r="T27" s="90">
        <v>369000</v>
      </c>
      <c r="U27" s="90">
        <v>0</v>
      </c>
      <c r="V27" s="90">
        <v>2889865</v>
      </c>
      <c r="W27" s="89">
        <v>2980033</v>
      </c>
      <c r="X27" s="89">
        <v>35271932</v>
      </c>
      <c r="Z27" s="25">
        <f t="shared" si="4"/>
        <v>35271932</v>
      </c>
      <c r="AA27" s="25">
        <f t="shared" si="5"/>
        <v>0</v>
      </c>
    </row>
    <row r="28" spans="1:27" s="29" customFormat="1" ht="27.75" customHeight="1">
      <c r="A28" s="93" t="s">
        <v>72</v>
      </c>
      <c r="B28" s="47">
        <v>20</v>
      </c>
      <c r="C28" s="195">
        <v>342</v>
      </c>
      <c r="D28" s="199">
        <v>37</v>
      </c>
      <c r="E28" s="144"/>
      <c r="F28" s="202">
        <v>2</v>
      </c>
      <c r="G28" s="145"/>
      <c r="H28" s="145">
        <v>1</v>
      </c>
      <c r="I28" s="145"/>
      <c r="J28" s="49">
        <v>2</v>
      </c>
      <c r="K28" s="143">
        <f t="shared" si="2"/>
        <v>0</v>
      </c>
      <c r="L28" s="24"/>
      <c r="M28" s="87">
        <f t="shared" si="3"/>
        <v>44290121</v>
      </c>
      <c r="N28" s="89">
        <v>31378520</v>
      </c>
      <c r="O28" s="89">
        <v>2409981</v>
      </c>
      <c r="P28" s="89">
        <v>886685</v>
      </c>
      <c r="Q28" s="89">
        <v>1695230</v>
      </c>
      <c r="R28" s="89">
        <v>328260</v>
      </c>
      <c r="S28" s="89">
        <v>246384</v>
      </c>
      <c r="T28" s="90">
        <v>409600</v>
      </c>
      <c r="U28" s="90">
        <v>0</v>
      </c>
      <c r="V28" s="90">
        <v>3133005</v>
      </c>
      <c r="W28" s="89">
        <v>3802456</v>
      </c>
      <c r="X28" s="89">
        <v>44290121</v>
      </c>
      <c r="Z28" s="25">
        <f t="shared" si="4"/>
        <v>44290121</v>
      </c>
      <c r="AA28" s="25">
        <f t="shared" si="5"/>
        <v>0</v>
      </c>
    </row>
    <row r="29" spans="1:27" s="31" customFormat="1" ht="27.75" customHeight="1">
      <c r="A29" s="93" t="s">
        <v>73</v>
      </c>
      <c r="B29" s="47">
        <v>6</v>
      </c>
      <c r="C29" s="48">
        <v>40</v>
      </c>
      <c r="D29" s="199">
        <v>13</v>
      </c>
      <c r="E29" s="144"/>
      <c r="F29" s="204"/>
      <c r="G29" s="144"/>
      <c r="H29" s="144"/>
      <c r="I29" s="144"/>
      <c r="J29" s="49">
        <v>2</v>
      </c>
      <c r="K29" s="143">
        <f t="shared" si="2"/>
        <v>6</v>
      </c>
      <c r="L29" s="30"/>
      <c r="M29" s="87">
        <f t="shared" si="3"/>
        <v>17023823</v>
      </c>
      <c r="N29" s="89">
        <v>11815237</v>
      </c>
      <c r="O29" s="89">
        <v>940957</v>
      </c>
      <c r="P29" s="89">
        <v>346220</v>
      </c>
      <c r="Q29" s="89">
        <v>633942</v>
      </c>
      <c r="R29" s="89">
        <v>93468</v>
      </c>
      <c r="S29" s="89">
        <v>55872</v>
      </c>
      <c r="T29" s="90">
        <v>229200</v>
      </c>
      <c r="U29" s="90">
        <v>0</v>
      </c>
      <c r="V29" s="90">
        <v>1476150</v>
      </c>
      <c r="W29" s="89">
        <v>1432777</v>
      </c>
      <c r="X29" s="89">
        <v>17023823</v>
      </c>
      <c r="Z29" s="25">
        <f t="shared" si="4"/>
        <v>17023823</v>
      </c>
      <c r="AA29" s="25">
        <f t="shared" si="5"/>
        <v>0</v>
      </c>
    </row>
    <row r="30" spans="1:27" s="31" customFormat="1" ht="27.75" customHeight="1">
      <c r="A30" s="93" t="s">
        <v>74</v>
      </c>
      <c r="B30" s="47">
        <v>9</v>
      </c>
      <c r="C30" s="195">
        <v>132</v>
      </c>
      <c r="D30" s="199">
        <v>18</v>
      </c>
      <c r="E30" s="144"/>
      <c r="F30" s="202">
        <v>1</v>
      </c>
      <c r="G30" s="145"/>
      <c r="H30" s="145">
        <v>1</v>
      </c>
      <c r="I30" s="145"/>
      <c r="J30" s="49">
        <v>0</v>
      </c>
      <c r="K30" s="143">
        <f t="shared" si="2"/>
        <v>9</v>
      </c>
      <c r="L30" s="30"/>
      <c r="M30" s="87">
        <f t="shared" si="3"/>
        <v>21988992</v>
      </c>
      <c r="N30" s="89">
        <v>15288315</v>
      </c>
      <c r="O30" s="89">
        <v>1283308</v>
      </c>
      <c r="P30" s="89">
        <v>472166</v>
      </c>
      <c r="Q30" s="89">
        <v>831061</v>
      </c>
      <c r="R30" s="89">
        <v>78264</v>
      </c>
      <c r="S30" s="89">
        <v>69408</v>
      </c>
      <c r="T30" s="90">
        <v>230400</v>
      </c>
      <c r="U30" s="90">
        <v>0</v>
      </c>
      <c r="V30" s="90">
        <v>1892620</v>
      </c>
      <c r="W30" s="89">
        <v>1843450</v>
      </c>
      <c r="X30" s="89">
        <v>21988992</v>
      </c>
      <c r="Z30" s="25">
        <f t="shared" si="4"/>
        <v>21988992</v>
      </c>
      <c r="AA30" s="25">
        <f t="shared" si="5"/>
        <v>0</v>
      </c>
    </row>
    <row r="31" spans="1:27" s="31" customFormat="1" ht="27.75" customHeight="1">
      <c r="A31" s="93" t="s">
        <v>75</v>
      </c>
      <c r="B31" s="47">
        <v>6</v>
      </c>
      <c r="C31" s="48">
        <v>104</v>
      </c>
      <c r="D31" s="199">
        <v>13</v>
      </c>
      <c r="E31" s="144"/>
      <c r="F31" s="204"/>
      <c r="G31" s="144"/>
      <c r="H31" s="144"/>
      <c r="I31" s="144"/>
      <c r="J31" s="49">
        <v>1</v>
      </c>
      <c r="K31" s="143">
        <f t="shared" si="2"/>
        <v>6</v>
      </c>
      <c r="L31" s="30"/>
      <c r="M31" s="87">
        <f t="shared" si="3"/>
        <v>16870555</v>
      </c>
      <c r="N31" s="89">
        <v>11801659</v>
      </c>
      <c r="O31" s="89">
        <v>962492</v>
      </c>
      <c r="P31" s="89">
        <v>354137</v>
      </c>
      <c r="Q31" s="89">
        <v>635525</v>
      </c>
      <c r="R31" s="89">
        <v>66300</v>
      </c>
      <c r="S31" s="89">
        <v>61056</v>
      </c>
      <c r="T31" s="90">
        <v>204800</v>
      </c>
      <c r="U31" s="90">
        <v>0</v>
      </c>
      <c r="V31" s="90">
        <v>1349915</v>
      </c>
      <c r="W31" s="89">
        <v>1434671</v>
      </c>
      <c r="X31" s="89">
        <v>16870555</v>
      </c>
      <c r="Z31" s="25">
        <f t="shared" si="4"/>
        <v>16870555</v>
      </c>
      <c r="AA31" s="25">
        <f t="shared" si="5"/>
        <v>0</v>
      </c>
    </row>
    <row r="32" spans="1:27" s="33" customFormat="1" ht="27.75" customHeight="1">
      <c r="A32" s="92" t="s">
        <v>23</v>
      </c>
      <c r="B32" s="47">
        <v>7</v>
      </c>
      <c r="C32" s="48">
        <v>84</v>
      </c>
      <c r="D32" s="199">
        <v>14</v>
      </c>
      <c r="E32" s="144"/>
      <c r="F32" s="202">
        <v>2</v>
      </c>
      <c r="G32" s="145"/>
      <c r="H32" s="145">
        <v>1</v>
      </c>
      <c r="I32" s="145"/>
      <c r="J32" s="49">
        <v>0</v>
      </c>
      <c r="K32" s="143">
        <f t="shared" si="2"/>
        <v>7</v>
      </c>
      <c r="L32" s="32"/>
      <c r="M32" s="87">
        <f t="shared" si="3"/>
        <v>16798549</v>
      </c>
      <c r="N32" s="89">
        <v>11662689</v>
      </c>
      <c r="O32" s="89">
        <v>954929</v>
      </c>
      <c r="P32" s="89">
        <v>351345</v>
      </c>
      <c r="Q32" s="89">
        <v>633419</v>
      </c>
      <c r="R32" s="89">
        <v>78264</v>
      </c>
      <c r="S32" s="89">
        <v>68400</v>
      </c>
      <c r="T32" s="90">
        <v>169600</v>
      </c>
      <c r="U32" s="90">
        <v>0</v>
      </c>
      <c r="V32" s="90">
        <v>1475015</v>
      </c>
      <c r="W32" s="89">
        <v>1404888</v>
      </c>
      <c r="X32" s="89">
        <v>16798549</v>
      </c>
      <c r="Z32" s="25">
        <f t="shared" si="4"/>
        <v>16798549</v>
      </c>
      <c r="AA32" s="25">
        <f t="shared" si="5"/>
        <v>0</v>
      </c>
    </row>
    <row r="33" spans="1:27" s="33" customFormat="1" ht="27.75" customHeight="1">
      <c r="A33" s="92" t="s">
        <v>76</v>
      </c>
      <c r="B33" s="47">
        <v>9</v>
      </c>
      <c r="C33" s="48">
        <v>133</v>
      </c>
      <c r="D33" s="199">
        <v>17</v>
      </c>
      <c r="E33" s="144"/>
      <c r="F33" s="202">
        <v>2</v>
      </c>
      <c r="G33" s="145"/>
      <c r="H33" s="145">
        <v>1</v>
      </c>
      <c r="I33" s="145"/>
      <c r="J33" s="49">
        <v>0</v>
      </c>
      <c r="K33" s="143">
        <f t="shared" si="2"/>
        <v>9</v>
      </c>
      <c r="L33" s="32"/>
      <c r="M33" s="87">
        <f t="shared" si="3"/>
        <v>22958216</v>
      </c>
      <c r="N33" s="89">
        <v>15851812</v>
      </c>
      <c r="O33" s="89">
        <v>1371576</v>
      </c>
      <c r="P33" s="89">
        <v>504649</v>
      </c>
      <c r="Q33" s="89">
        <v>853872</v>
      </c>
      <c r="R33" s="89">
        <v>39132</v>
      </c>
      <c r="S33" s="89">
        <v>32976</v>
      </c>
      <c r="T33" s="90">
        <v>204800</v>
      </c>
      <c r="U33" s="90">
        <v>0</v>
      </c>
      <c r="V33" s="90">
        <v>2173885</v>
      </c>
      <c r="W33" s="89">
        <v>1925514</v>
      </c>
      <c r="X33" s="89">
        <v>22958216</v>
      </c>
      <c r="Z33" s="25">
        <f t="shared" si="4"/>
        <v>22958216</v>
      </c>
      <c r="AA33" s="25">
        <f t="shared" si="5"/>
        <v>0</v>
      </c>
    </row>
    <row r="34" spans="1:27" s="33" customFormat="1" ht="27.75" customHeight="1">
      <c r="A34" s="92" t="s">
        <v>77</v>
      </c>
      <c r="B34" s="47">
        <v>6</v>
      </c>
      <c r="C34" s="48">
        <v>30</v>
      </c>
      <c r="D34" s="199">
        <v>13</v>
      </c>
      <c r="E34" s="144"/>
      <c r="F34" s="204"/>
      <c r="G34" s="145"/>
      <c r="H34" s="145"/>
      <c r="I34" s="145"/>
      <c r="J34" s="49">
        <v>1</v>
      </c>
      <c r="K34" s="143">
        <f t="shared" si="2"/>
        <v>6</v>
      </c>
      <c r="L34" s="32"/>
      <c r="M34" s="87">
        <f t="shared" si="3"/>
        <v>15297997</v>
      </c>
      <c r="N34" s="89">
        <v>10826634</v>
      </c>
      <c r="O34" s="89">
        <v>786352</v>
      </c>
      <c r="P34" s="89">
        <v>289331</v>
      </c>
      <c r="Q34" s="89">
        <v>585929</v>
      </c>
      <c r="R34" s="89">
        <v>142944</v>
      </c>
      <c r="S34" s="89">
        <v>107928</v>
      </c>
      <c r="T34" s="90">
        <v>204800</v>
      </c>
      <c r="U34" s="90">
        <v>0</v>
      </c>
      <c r="V34" s="90">
        <v>1028185</v>
      </c>
      <c r="W34" s="89">
        <v>1325894</v>
      </c>
      <c r="X34" s="89">
        <v>15297997</v>
      </c>
      <c r="Z34" s="25">
        <f t="shared" si="4"/>
        <v>15297997</v>
      </c>
      <c r="AA34" s="25">
        <f t="shared" si="5"/>
        <v>0</v>
      </c>
    </row>
    <row r="35" spans="1:27" s="33" customFormat="1" ht="27.75" customHeight="1">
      <c r="A35" s="92" t="s">
        <v>78</v>
      </c>
      <c r="B35" s="47">
        <v>7</v>
      </c>
      <c r="C35" s="48">
        <v>20</v>
      </c>
      <c r="D35" s="199">
        <v>14</v>
      </c>
      <c r="E35" s="144"/>
      <c r="F35" s="202">
        <v>1</v>
      </c>
      <c r="G35" s="145"/>
      <c r="H35" s="145">
        <v>1</v>
      </c>
      <c r="I35" s="145"/>
      <c r="J35" s="49">
        <v>0</v>
      </c>
      <c r="K35" s="143">
        <f t="shared" si="2"/>
        <v>7</v>
      </c>
      <c r="L35" s="32"/>
      <c r="M35" s="87">
        <f>SUM(X35)</f>
        <v>17107326</v>
      </c>
      <c r="N35" s="89">
        <v>12043599</v>
      </c>
      <c r="O35" s="89">
        <v>1021045</v>
      </c>
      <c r="P35" s="89">
        <v>375678</v>
      </c>
      <c r="Q35" s="89">
        <v>653281</v>
      </c>
      <c r="R35" s="89">
        <v>39132</v>
      </c>
      <c r="S35" s="89">
        <v>38160</v>
      </c>
      <c r="T35" s="90">
        <v>204800</v>
      </c>
      <c r="U35" s="90">
        <v>0</v>
      </c>
      <c r="V35" s="90">
        <v>1271020</v>
      </c>
      <c r="W35" s="89">
        <v>1460611</v>
      </c>
      <c r="X35" s="89">
        <v>17107326</v>
      </c>
      <c r="Z35" s="25">
        <f t="shared" si="4"/>
        <v>17107326</v>
      </c>
      <c r="AA35" s="25">
        <f t="shared" si="5"/>
        <v>0</v>
      </c>
    </row>
    <row r="36" spans="1:27" s="33" customFormat="1" ht="27.75" customHeight="1">
      <c r="A36" s="92" t="s">
        <v>79</v>
      </c>
      <c r="B36" s="47">
        <v>6</v>
      </c>
      <c r="C36" s="48">
        <v>36</v>
      </c>
      <c r="D36" s="199">
        <v>13</v>
      </c>
      <c r="E36" s="144"/>
      <c r="F36" s="204"/>
      <c r="G36" s="144"/>
      <c r="H36" s="144"/>
      <c r="I36" s="144"/>
      <c r="J36" s="49">
        <v>0</v>
      </c>
      <c r="K36" s="143">
        <f t="shared" si="2"/>
        <v>6</v>
      </c>
      <c r="L36" s="32"/>
      <c r="M36" s="87">
        <f t="shared" si="3"/>
        <v>15125595</v>
      </c>
      <c r="N36" s="89">
        <v>10753886</v>
      </c>
      <c r="O36" s="89">
        <v>868254</v>
      </c>
      <c r="P36" s="89">
        <v>319451</v>
      </c>
      <c r="Q36" s="89">
        <v>583494</v>
      </c>
      <c r="R36" s="89">
        <v>78264</v>
      </c>
      <c r="S36" s="89">
        <v>71136</v>
      </c>
      <c r="T36" s="90">
        <v>179200</v>
      </c>
      <c r="U36" s="90">
        <v>0</v>
      </c>
      <c r="V36" s="90">
        <v>957940</v>
      </c>
      <c r="W36" s="89">
        <v>1313970</v>
      </c>
      <c r="X36" s="89">
        <v>15125595</v>
      </c>
      <c r="Z36" s="25">
        <f t="shared" si="4"/>
        <v>15125595</v>
      </c>
      <c r="AA36" s="25">
        <f t="shared" si="5"/>
        <v>0</v>
      </c>
    </row>
    <row r="37" spans="1:27" s="33" customFormat="1" ht="27.75" customHeight="1">
      <c r="A37" s="92" t="s">
        <v>80</v>
      </c>
      <c r="B37" s="47">
        <v>15</v>
      </c>
      <c r="C37" s="195">
        <v>191</v>
      </c>
      <c r="D37" s="200">
        <v>31</v>
      </c>
      <c r="E37" s="144"/>
      <c r="F37" s="202">
        <v>1</v>
      </c>
      <c r="G37" s="145"/>
      <c r="H37" s="145">
        <v>1</v>
      </c>
      <c r="I37" s="145"/>
      <c r="J37" s="49">
        <v>2</v>
      </c>
      <c r="K37" s="143">
        <f aca="true" t="shared" si="6" ref="K37:K66">+IF(B37&lt;=10,B37,0)</f>
        <v>0</v>
      </c>
      <c r="L37" s="32"/>
      <c r="M37" s="87">
        <f t="shared" si="3"/>
        <v>36547227</v>
      </c>
      <c r="N37" s="89">
        <v>25694999</v>
      </c>
      <c r="O37" s="89">
        <v>1872202</v>
      </c>
      <c r="P37" s="89">
        <v>688826</v>
      </c>
      <c r="Q37" s="89">
        <v>1392319</v>
      </c>
      <c r="R37" s="89">
        <v>360912</v>
      </c>
      <c r="S37" s="89">
        <v>266976</v>
      </c>
      <c r="T37" s="90">
        <v>434000</v>
      </c>
      <c r="U37" s="90">
        <v>0</v>
      </c>
      <c r="V37" s="90">
        <v>2709040</v>
      </c>
      <c r="W37" s="89">
        <v>3127953</v>
      </c>
      <c r="X37" s="89">
        <v>36547227</v>
      </c>
      <c r="Z37" s="25">
        <f t="shared" si="4"/>
        <v>36547227</v>
      </c>
      <c r="AA37" s="25">
        <f t="shared" si="5"/>
        <v>0</v>
      </c>
    </row>
    <row r="38" spans="1:27" s="33" customFormat="1" ht="27.75" customHeight="1">
      <c r="A38" s="92" t="s">
        <v>44</v>
      </c>
      <c r="B38" s="47">
        <v>7</v>
      </c>
      <c r="C38" s="48">
        <v>48</v>
      </c>
      <c r="D38" s="199">
        <v>14</v>
      </c>
      <c r="E38" s="144"/>
      <c r="F38" s="202">
        <v>2</v>
      </c>
      <c r="G38" s="145"/>
      <c r="H38" s="145">
        <v>1</v>
      </c>
      <c r="I38" s="145"/>
      <c r="J38" s="49">
        <v>2</v>
      </c>
      <c r="K38" s="143">
        <f t="shared" si="6"/>
        <v>7</v>
      </c>
      <c r="L38" s="32"/>
      <c r="M38" s="87">
        <f t="shared" si="3"/>
        <v>17409375</v>
      </c>
      <c r="N38" s="89">
        <v>12122026</v>
      </c>
      <c r="O38" s="89">
        <v>922795</v>
      </c>
      <c r="P38" s="89">
        <v>339517</v>
      </c>
      <c r="Q38" s="89">
        <v>651846</v>
      </c>
      <c r="R38" s="89">
        <v>136452</v>
      </c>
      <c r="S38" s="89">
        <v>69408</v>
      </c>
      <c r="T38" s="90">
        <v>230400</v>
      </c>
      <c r="U38" s="90">
        <v>0</v>
      </c>
      <c r="V38" s="90">
        <v>1467575</v>
      </c>
      <c r="W38" s="89">
        <v>1469356</v>
      </c>
      <c r="X38" s="89">
        <v>17409375</v>
      </c>
      <c r="Z38" s="25">
        <f t="shared" si="4"/>
        <v>17409375</v>
      </c>
      <c r="AA38" s="25">
        <f t="shared" si="5"/>
        <v>0</v>
      </c>
    </row>
    <row r="39" spans="1:27" s="33" customFormat="1" ht="27.75" customHeight="1">
      <c r="A39" s="92" t="s">
        <v>194</v>
      </c>
      <c r="B39" s="47">
        <v>7</v>
      </c>
      <c r="C39" s="48">
        <v>30</v>
      </c>
      <c r="D39" s="199">
        <v>14</v>
      </c>
      <c r="E39" s="144"/>
      <c r="F39" s="202">
        <v>1</v>
      </c>
      <c r="G39" s="145"/>
      <c r="H39" s="145">
        <v>1</v>
      </c>
      <c r="I39" s="145"/>
      <c r="J39" s="49">
        <v>0</v>
      </c>
      <c r="K39" s="143">
        <f t="shared" si="6"/>
        <v>7</v>
      </c>
      <c r="L39" s="32"/>
      <c r="M39" s="87">
        <f t="shared" si="3"/>
        <v>14638841</v>
      </c>
      <c r="N39" s="89">
        <v>10381055</v>
      </c>
      <c r="O39" s="89">
        <v>739562</v>
      </c>
      <c r="P39" s="89">
        <v>272092</v>
      </c>
      <c r="Q39" s="89">
        <v>562326</v>
      </c>
      <c r="R39" s="89">
        <v>148416</v>
      </c>
      <c r="S39" s="89">
        <v>126792</v>
      </c>
      <c r="T39" s="90">
        <v>169600</v>
      </c>
      <c r="U39" s="90">
        <v>0</v>
      </c>
      <c r="V39" s="90">
        <v>969295</v>
      </c>
      <c r="W39" s="89">
        <v>1269703</v>
      </c>
      <c r="X39" s="89">
        <v>14638841</v>
      </c>
      <c r="Z39" s="25">
        <f t="shared" si="4"/>
        <v>14638841</v>
      </c>
      <c r="AA39" s="25">
        <f t="shared" si="5"/>
        <v>0</v>
      </c>
    </row>
    <row r="40" spans="1:27" s="33" customFormat="1" ht="27.75" customHeight="1">
      <c r="A40" s="92" t="s">
        <v>43</v>
      </c>
      <c r="B40" s="47">
        <v>7</v>
      </c>
      <c r="C40" s="48">
        <v>37</v>
      </c>
      <c r="D40" s="199">
        <v>14</v>
      </c>
      <c r="E40" s="144"/>
      <c r="F40" s="202">
        <v>1</v>
      </c>
      <c r="G40" s="145"/>
      <c r="H40" s="145">
        <v>1</v>
      </c>
      <c r="I40" s="145"/>
      <c r="J40" s="49">
        <v>0</v>
      </c>
      <c r="K40" s="143">
        <f t="shared" si="6"/>
        <v>7</v>
      </c>
      <c r="L40" s="32"/>
      <c r="M40" s="87">
        <f t="shared" si="3"/>
        <v>16593645</v>
      </c>
      <c r="N40" s="89">
        <v>11711913</v>
      </c>
      <c r="O40" s="89">
        <v>933538</v>
      </c>
      <c r="P40" s="89">
        <v>343484</v>
      </c>
      <c r="Q40" s="89">
        <v>637385</v>
      </c>
      <c r="R40" s="89">
        <v>76644</v>
      </c>
      <c r="S40" s="89">
        <v>64584</v>
      </c>
      <c r="T40" s="90">
        <v>203600</v>
      </c>
      <c r="U40" s="90">
        <v>0</v>
      </c>
      <c r="V40" s="90">
        <v>1202355</v>
      </c>
      <c r="W40" s="89">
        <v>1420142</v>
      </c>
      <c r="X40" s="89">
        <v>16593645</v>
      </c>
      <c r="Z40" s="25">
        <f t="shared" si="4"/>
        <v>16593645</v>
      </c>
      <c r="AA40" s="25">
        <f t="shared" si="5"/>
        <v>0</v>
      </c>
    </row>
    <row r="41" spans="1:27" s="33" customFormat="1" ht="27.75" customHeight="1">
      <c r="A41" s="92" t="s">
        <v>42</v>
      </c>
      <c r="B41" s="47">
        <v>6</v>
      </c>
      <c r="C41" s="48">
        <v>16</v>
      </c>
      <c r="D41" s="199">
        <v>14</v>
      </c>
      <c r="E41" s="144"/>
      <c r="F41" s="203"/>
      <c r="G41" s="145"/>
      <c r="H41" s="145"/>
      <c r="I41" s="145"/>
      <c r="J41" s="49">
        <v>0</v>
      </c>
      <c r="K41" s="143">
        <f t="shared" si="6"/>
        <v>6</v>
      </c>
      <c r="L41" s="32"/>
      <c r="M41" s="87">
        <f t="shared" si="3"/>
        <v>16664056</v>
      </c>
      <c r="N41" s="89">
        <v>11694746</v>
      </c>
      <c r="O41" s="89">
        <v>936450</v>
      </c>
      <c r="P41" s="89">
        <v>344539</v>
      </c>
      <c r="Q41" s="89">
        <v>621734</v>
      </c>
      <c r="R41" s="89">
        <v>74808</v>
      </c>
      <c r="S41" s="89">
        <v>63396</v>
      </c>
      <c r="T41" s="90">
        <v>299400</v>
      </c>
      <c r="U41" s="90">
        <v>0</v>
      </c>
      <c r="V41" s="90">
        <v>1205850</v>
      </c>
      <c r="W41" s="89">
        <v>1423133</v>
      </c>
      <c r="X41" s="89">
        <v>16664056</v>
      </c>
      <c r="Z41" s="25">
        <f>SUM(N41:W41)</f>
        <v>16664056</v>
      </c>
      <c r="AA41" s="25">
        <f t="shared" si="5"/>
        <v>0</v>
      </c>
    </row>
    <row r="42" spans="1:27" s="33" customFormat="1" ht="27.75" customHeight="1">
      <c r="A42" s="92" t="s">
        <v>24</v>
      </c>
      <c r="B42" s="47">
        <v>6</v>
      </c>
      <c r="C42" s="48">
        <v>78</v>
      </c>
      <c r="D42" s="199">
        <v>13</v>
      </c>
      <c r="E42" s="144"/>
      <c r="F42" s="203"/>
      <c r="G42" s="144"/>
      <c r="H42" s="144"/>
      <c r="I42" s="144"/>
      <c r="J42" s="49">
        <v>2</v>
      </c>
      <c r="K42" s="143">
        <f t="shared" si="6"/>
        <v>6</v>
      </c>
      <c r="L42" s="32"/>
      <c r="M42" s="87">
        <f t="shared" si="3"/>
        <v>16957265</v>
      </c>
      <c r="N42" s="89">
        <v>11898525</v>
      </c>
      <c r="O42" s="89">
        <v>969387</v>
      </c>
      <c r="P42" s="89">
        <v>356664</v>
      </c>
      <c r="Q42" s="89">
        <v>639458</v>
      </c>
      <c r="R42" s="89">
        <v>54336</v>
      </c>
      <c r="S42" s="89">
        <v>0</v>
      </c>
      <c r="T42" s="90">
        <v>228000</v>
      </c>
      <c r="U42" s="90">
        <v>0</v>
      </c>
      <c r="V42" s="90">
        <v>1370780</v>
      </c>
      <c r="W42" s="89">
        <v>1440115</v>
      </c>
      <c r="X42" s="89">
        <v>16957265</v>
      </c>
      <c r="Z42" s="25">
        <f t="shared" si="4"/>
        <v>16957265</v>
      </c>
      <c r="AA42" s="25">
        <f t="shared" si="5"/>
        <v>0</v>
      </c>
    </row>
    <row r="43" spans="1:27" s="33" customFormat="1" ht="27.75" customHeight="1">
      <c r="A43" s="92" t="s">
        <v>25</v>
      </c>
      <c r="B43" s="47">
        <v>12</v>
      </c>
      <c r="C43" s="195">
        <v>150</v>
      </c>
      <c r="D43" s="199">
        <v>23</v>
      </c>
      <c r="E43" s="144"/>
      <c r="F43" s="202">
        <v>2</v>
      </c>
      <c r="G43" s="141"/>
      <c r="H43" s="145">
        <v>1</v>
      </c>
      <c r="I43" s="145"/>
      <c r="J43" s="49">
        <v>1</v>
      </c>
      <c r="K43" s="143">
        <f t="shared" si="6"/>
        <v>0</v>
      </c>
      <c r="L43" s="32"/>
      <c r="M43" s="87">
        <f t="shared" si="3"/>
        <v>25834266</v>
      </c>
      <c r="N43" s="89">
        <v>18345144</v>
      </c>
      <c r="O43" s="89">
        <v>1441321</v>
      </c>
      <c r="P43" s="89">
        <v>530283</v>
      </c>
      <c r="Q43" s="89">
        <v>988452</v>
      </c>
      <c r="R43" s="89">
        <v>141324</v>
      </c>
      <c r="S43" s="89">
        <v>119088</v>
      </c>
      <c r="T43" s="90">
        <v>218400</v>
      </c>
      <c r="U43" s="90">
        <v>0</v>
      </c>
      <c r="V43" s="90">
        <v>1876080</v>
      </c>
      <c r="W43" s="89">
        <v>2174174</v>
      </c>
      <c r="X43" s="89">
        <v>25834266</v>
      </c>
      <c r="Z43" s="25">
        <f t="shared" si="4"/>
        <v>25834266</v>
      </c>
      <c r="AA43" s="25">
        <f t="shared" si="5"/>
        <v>0</v>
      </c>
    </row>
    <row r="44" spans="1:27" s="33" customFormat="1" ht="27.75" customHeight="1">
      <c r="A44" s="92" t="s">
        <v>46</v>
      </c>
      <c r="B44" s="47">
        <v>7</v>
      </c>
      <c r="C44" s="48">
        <v>93</v>
      </c>
      <c r="D44" s="199">
        <v>14</v>
      </c>
      <c r="E44" s="144"/>
      <c r="F44" s="202">
        <v>2</v>
      </c>
      <c r="G44" s="145"/>
      <c r="H44" s="145">
        <v>1</v>
      </c>
      <c r="I44" s="145"/>
      <c r="J44" s="49">
        <v>2</v>
      </c>
      <c r="K44" s="143">
        <f t="shared" si="6"/>
        <v>7</v>
      </c>
      <c r="L44" s="32"/>
      <c r="M44" s="87">
        <f t="shared" si="3"/>
        <v>16924508</v>
      </c>
      <c r="N44" s="89">
        <v>11728790</v>
      </c>
      <c r="O44" s="89">
        <v>858873</v>
      </c>
      <c r="P44" s="89">
        <v>315997</v>
      </c>
      <c r="Q44" s="89">
        <v>630577</v>
      </c>
      <c r="R44" s="89">
        <v>171732</v>
      </c>
      <c r="S44" s="89">
        <v>103824</v>
      </c>
      <c r="T44" s="90">
        <v>219600</v>
      </c>
      <c r="U44" s="90">
        <v>0</v>
      </c>
      <c r="V44" s="90">
        <v>1462070</v>
      </c>
      <c r="W44" s="89">
        <v>1433045</v>
      </c>
      <c r="X44" s="89">
        <v>16924508</v>
      </c>
      <c r="Z44" s="25">
        <f t="shared" si="4"/>
        <v>16924508</v>
      </c>
      <c r="AA44" s="25">
        <f t="shared" si="5"/>
        <v>0</v>
      </c>
    </row>
    <row r="45" spans="1:27" s="33" customFormat="1" ht="27.75" customHeight="1">
      <c r="A45" s="92" t="s">
        <v>26</v>
      </c>
      <c r="B45" s="47">
        <v>8</v>
      </c>
      <c r="C45" s="48">
        <v>145</v>
      </c>
      <c r="D45" s="200">
        <v>18</v>
      </c>
      <c r="E45" s="144"/>
      <c r="F45" s="202">
        <v>2</v>
      </c>
      <c r="G45" s="145"/>
      <c r="H45" s="145">
        <v>1</v>
      </c>
      <c r="I45" s="145"/>
      <c r="J45" s="49">
        <v>2</v>
      </c>
      <c r="K45" s="143">
        <f t="shared" si="6"/>
        <v>8</v>
      </c>
      <c r="L45" s="32"/>
      <c r="M45" s="87">
        <f t="shared" si="3"/>
        <v>22599770</v>
      </c>
      <c r="N45" s="89">
        <v>15822022</v>
      </c>
      <c r="O45" s="89">
        <v>1255132</v>
      </c>
      <c r="P45" s="89">
        <v>461818</v>
      </c>
      <c r="Q45" s="89">
        <v>850493</v>
      </c>
      <c r="R45" s="89">
        <v>129360</v>
      </c>
      <c r="S45" s="89">
        <v>109008</v>
      </c>
      <c r="T45" s="90">
        <v>270800</v>
      </c>
      <c r="U45" s="90">
        <v>0</v>
      </c>
      <c r="V45" s="90">
        <v>1775275</v>
      </c>
      <c r="W45" s="89">
        <v>1925862</v>
      </c>
      <c r="X45" s="89">
        <v>22599770</v>
      </c>
      <c r="Z45" s="25">
        <f t="shared" si="4"/>
        <v>22599770</v>
      </c>
      <c r="AA45" s="25">
        <f t="shared" si="5"/>
        <v>0</v>
      </c>
    </row>
    <row r="46" spans="1:27" s="33" customFormat="1" ht="27.75" customHeight="1">
      <c r="A46" s="92" t="s">
        <v>81</v>
      </c>
      <c r="B46" s="47">
        <v>17</v>
      </c>
      <c r="C46" s="195">
        <v>231</v>
      </c>
      <c r="D46" s="199">
        <v>33</v>
      </c>
      <c r="E46" s="144"/>
      <c r="F46" s="202">
        <v>2</v>
      </c>
      <c r="G46" s="141"/>
      <c r="H46" s="145">
        <v>1</v>
      </c>
      <c r="I46" s="145"/>
      <c r="J46" s="49">
        <v>1</v>
      </c>
      <c r="K46" s="143">
        <f t="shared" si="6"/>
        <v>0</v>
      </c>
      <c r="L46" s="32"/>
      <c r="M46" s="87">
        <f t="shared" si="3"/>
        <v>34251743</v>
      </c>
      <c r="N46" s="89">
        <v>24591204</v>
      </c>
      <c r="O46" s="89">
        <v>1750461</v>
      </c>
      <c r="P46" s="89">
        <v>644041</v>
      </c>
      <c r="Q46" s="89">
        <v>1330812</v>
      </c>
      <c r="R46" s="89">
        <v>296232</v>
      </c>
      <c r="S46" s="89">
        <v>249624</v>
      </c>
      <c r="T46" s="90">
        <v>418400</v>
      </c>
      <c r="U46" s="90">
        <v>0</v>
      </c>
      <c r="V46" s="90">
        <v>2001730</v>
      </c>
      <c r="W46" s="89">
        <v>2969239</v>
      </c>
      <c r="X46" s="89">
        <v>34251743</v>
      </c>
      <c r="Z46" s="25">
        <f t="shared" si="4"/>
        <v>34251743</v>
      </c>
      <c r="AA46" s="25">
        <f t="shared" si="5"/>
        <v>0</v>
      </c>
    </row>
    <row r="47" spans="1:27" s="33" customFormat="1" ht="27.75" customHeight="1">
      <c r="A47" s="92" t="s">
        <v>50</v>
      </c>
      <c r="B47" s="47">
        <v>7</v>
      </c>
      <c r="C47" s="48">
        <v>56</v>
      </c>
      <c r="D47" s="199">
        <v>14</v>
      </c>
      <c r="E47" s="144"/>
      <c r="F47" s="202">
        <v>2</v>
      </c>
      <c r="G47" s="145"/>
      <c r="H47" s="145">
        <v>1</v>
      </c>
      <c r="I47" s="145"/>
      <c r="J47" s="49">
        <v>1</v>
      </c>
      <c r="K47" s="143">
        <f t="shared" si="6"/>
        <v>7</v>
      </c>
      <c r="L47" s="32"/>
      <c r="M47" s="87">
        <f t="shared" si="3"/>
        <v>14999636</v>
      </c>
      <c r="N47" s="89">
        <v>10732680</v>
      </c>
      <c r="O47" s="89">
        <v>723095</v>
      </c>
      <c r="P47" s="89">
        <v>266043</v>
      </c>
      <c r="Q47" s="89">
        <v>577220</v>
      </c>
      <c r="R47" s="89">
        <v>183696</v>
      </c>
      <c r="S47" s="89">
        <v>135360</v>
      </c>
      <c r="T47" s="90">
        <v>204800</v>
      </c>
      <c r="U47" s="90">
        <v>0</v>
      </c>
      <c r="V47" s="90">
        <v>867210</v>
      </c>
      <c r="W47" s="89">
        <v>1309532</v>
      </c>
      <c r="X47" s="89">
        <v>14999636</v>
      </c>
      <c r="Z47" s="25">
        <f t="shared" si="4"/>
        <v>14999636</v>
      </c>
      <c r="AA47" s="25">
        <f t="shared" si="5"/>
        <v>0</v>
      </c>
    </row>
    <row r="48" spans="1:27" s="33" customFormat="1" ht="27.75" customHeight="1">
      <c r="A48" s="92" t="s">
        <v>51</v>
      </c>
      <c r="B48" s="47">
        <v>6</v>
      </c>
      <c r="C48" s="48">
        <v>25</v>
      </c>
      <c r="D48" s="199">
        <v>13</v>
      </c>
      <c r="E48" s="144"/>
      <c r="F48" s="204"/>
      <c r="G48" s="144"/>
      <c r="H48" s="144"/>
      <c r="I48" s="144"/>
      <c r="J48" s="49">
        <v>0</v>
      </c>
      <c r="K48" s="143">
        <f t="shared" si="6"/>
        <v>6</v>
      </c>
      <c r="L48" s="32"/>
      <c r="M48" s="87">
        <f t="shared" si="3"/>
        <v>13060952</v>
      </c>
      <c r="N48" s="89">
        <v>9241424</v>
      </c>
      <c r="O48" s="89">
        <v>631048</v>
      </c>
      <c r="P48" s="89">
        <v>232179</v>
      </c>
      <c r="Q48" s="89">
        <v>500898</v>
      </c>
      <c r="R48" s="89">
        <v>156528</v>
      </c>
      <c r="S48" s="89">
        <v>139248</v>
      </c>
      <c r="T48" s="90">
        <v>169600</v>
      </c>
      <c r="U48" s="90">
        <v>0</v>
      </c>
      <c r="V48" s="90">
        <v>854925</v>
      </c>
      <c r="W48" s="89">
        <v>1135102</v>
      </c>
      <c r="X48" s="89">
        <v>13060952</v>
      </c>
      <c r="Z48" s="25">
        <f t="shared" si="4"/>
        <v>13060952</v>
      </c>
      <c r="AA48" s="25">
        <f t="shared" si="5"/>
        <v>0</v>
      </c>
    </row>
    <row r="49" spans="1:27" s="33" customFormat="1" ht="27.75" customHeight="1">
      <c r="A49" s="92" t="s">
        <v>53</v>
      </c>
      <c r="B49" s="47">
        <v>6</v>
      </c>
      <c r="C49" s="48">
        <v>29</v>
      </c>
      <c r="D49" s="199">
        <v>13</v>
      </c>
      <c r="E49" s="144"/>
      <c r="F49" s="204"/>
      <c r="G49" s="144"/>
      <c r="H49" s="144"/>
      <c r="I49" s="144"/>
      <c r="J49" s="49">
        <v>1</v>
      </c>
      <c r="K49" s="143">
        <f t="shared" si="6"/>
        <v>6</v>
      </c>
      <c r="L49" s="32"/>
      <c r="M49" s="87">
        <f t="shared" si="3"/>
        <v>13136588</v>
      </c>
      <c r="N49" s="89">
        <v>9373460</v>
      </c>
      <c r="O49" s="89">
        <v>604494</v>
      </c>
      <c r="P49" s="89">
        <v>222401</v>
      </c>
      <c r="Q49" s="89">
        <v>506267</v>
      </c>
      <c r="R49" s="89">
        <v>183696</v>
      </c>
      <c r="S49" s="89">
        <v>137088</v>
      </c>
      <c r="T49" s="90">
        <v>195200</v>
      </c>
      <c r="U49" s="90">
        <v>0</v>
      </c>
      <c r="V49" s="90">
        <v>802075</v>
      </c>
      <c r="W49" s="89">
        <v>1111907</v>
      </c>
      <c r="X49" s="89">
        <v>13136588</v>
      </c>
      <c r="Z49" s="25">
        <f t="shared" si="4"/>
        <v>13136588</v>
      </c>
      <c r="AA49" s="25">
        <f t="shared" si="5"/>
        <v>0</v>
      </c>
    </row>
    <row r="50" spans="1:27" s="33" customFormat="1" ht="27.75" customHeight="1">
      <c r="A50" s="92" t="s">
        <v>52</v>
      </c>
      <c r="B50" s="47">
        <v>7</v>
      </c>
      <c r="C50" s="48">
        <v>15</v>
      </c>
      <c r="D50" s="199">
        <v>14</v>
      </c>
      <c r="E50" s="144"/>
      <c r="F50" s="202">
        <v>1</v>
      </c>
      <c r="G50" s="145"/>
      <c r="H50" s="145">
        <v>1</v>
      </c>
      <c r="I50" s="145"/>
      <c r="J50" s="49">
        <v>1</v>
      </c>
      <c r="K50" s="143">
        <f t="shared" si="6"/>
        <v>7</v>
      </c>
      <c r="L50" s="32"/>
      <c r="M50" s="87">
        <f t="shared" si="3"/>
        <v>14739719</v>
      </c>
      <c r="N50" s="89">
        <v>10652702</v>
      </c>
      <c r="O50" s="89">
        <v>562223</v>
      </c>
      <c r="P50" s="89">
        <v>206848</v>
      </c>
      <c r="Q50" s="89">
        <v>573095</v>
      </c>
      <c r="R50" s="89">
        <v>265920</v>
      </c>
      <c r="S50" s="89">
        <v>222048</v>
      </c>
      <c r="T50" s="90">
        <v>205000</v>
      </c>
      <c r="U50" s="90">
        <v>0</v>
      </c>
      <c r="V50" s="90">
        <v>829278</v>
      </c>
      <c r="W50" s="89">
        <v>1222605</v>
      </c>
      <c r="X50" s="89">
        <v>14739719</v>
      </c>
      <c r="Z50" s="25">
        <f t="shared" si="4"/>
        <v>14739719</v>
      </c>
      <c r="AA50" s="25">
        <f t="shared" si="5"/>
        <v>0</v>
      </c>
    </row>
    <row r="51" spans="1:27" s="33" customFormat="1" ht="27.75" customHeight="1">
      <c r="A51" s="92" t="s">
        <v>54</v>
      </c>
      <c r="B51" s="47">
        <v>7</v>
      </c>
      <c r="C51" s="48">
        <v>80</v>
      </c>
      <c r="D51" s="199">
        <v>14</v>
      </c>
      <c r="E51" s="144"/>
      <c r="F51" s="202">
        <v>2</v>
      </c>
      <c r="G51" s="145"/>
      <c r="H51" s="145">
        <v>1</v>
      </c>
      <c r="I51" s="145"/>
      <c r="J51" s="49">
        <v>1</v>
      </c>
      <c r="K51" s="143">
        <f t="shared" si="6"/>
        <v>7</v>
      </c>
      <c r="L51" s="32"/>
      <c r="M51" s="87">
        <f t="shared" si="3"/>
        <v>17442468</v>
      </c>
      <c r="N51" s="89">
        <v>12114499</v>
      </c>
      <c r="O51" s="89">
        <v>964260</v>
      </c>
      <c r="P51" s="89">
        <v>354777</v>
      </c>
      <c r="Q51" s="89">
        <v>655551</v>
      </c>
      <c r="R51" s="89">
        <v>105432</v>
      </c>
      <c r="S51" s="89">
        <v>88848</v>
      </c>
      <c r="T51" s="90">
        <v>230400</v>
      </c>
      <c r="U51" s="90">
        <v>0</v>
      </c>
      <c r="V51" s="90">
        <v>1453950</v>
      </c>
      <c r="W51" s="89">
        <v>1474751</v>
      </c>
      <c r="X51" s="89">
        <v>17442468</v>
      </c>
      <c r="Z51" s="25">
        <f t="shared" si="4"/>
        <v>17442468</v>
      </c>
      <c r="AA51" s="25">
        <f t="shared" si="5"/>
        <v>0</v>
      </c>
    </row>
    <row r="52" spans="1:27" s="33" customFormat="1" ht="27.75" customHeight="1">
      <c r="A52" s="92" t="s">
        <v>49</v>
      </c>
      <c r="B52" s="47">
        <v>7</v>
      </c>
      <c r="C52" s="48">
        <v>64</v>
      </c>
      <c r="D52" s="199">
        <v>14</v>
      </c>
      <c r="E52" s="144"/>
      <c r="F52" s="202">
        <v>2</v>
      </c>
      <c r="G52" s="145"/>
      <c r="H52" s="145">
        <v>1</v>
      </c>
      <c r="I52" s="145"/>
      <c r="J52" s="49">
        <v>1</v>
      </c>
      <c r="K52" s="143">
        <f t="shared" si="6"/>
        <v>7</v>
      </c>
      <c r="L52" s="32"/>
      <c r="M52" s="87">
        <f t="shared" si="3"/>
        <v>15469019</v>
      </c>
      <c r="N52" s="89">
        <v>10940441</v>
      </c>
      <c r="O52" s="89">
        <v>750002</v>
      </c>
      <c r="P52" s="89">
        <v>275950</v>
      </c>
      <c r="Q52" s="89">
        <v>589768</v>
      </c>
      <c r="R52" s="89">
        <v>180456</v>
      </c>
      <c r="S52" s="89">
        <v>152064</v>
      </c>
      <c r="T52" s="90">
        <v>203200</v>
      </c>
      <c r="U52" s="90">
        <v>0</v>
      </c>
      <c r="V52" s="90">
        <v>1043065</v>
      </c>
      <c r="W52" s="89">
        <v>1334073</v>
      </c>
      <c r="X52" s="89">
        <v>15469019</v>
      </c>
      <c r="Z52" s="25">
        <f t="shared" si="4"/>
        <v>15469019</v>
      </c>
      <c r="AA52" s="25">
        <f t="shared" si="5"/>
        <v>0</v>
      </c>
    </row>
    <row r="53" spans="1:27" s="33" customFormat="1" ht="27.75" customHeight="1">
      <c r="A53" s="92" t="s">
        <v>195</v>
      </c>
      <c r="B53" s="47">
        <v>8</v>
      </c>
      <c r="C53" s="48">
        <v>60</v>
      </c>
      <c r="D53" s="199">
        <v>16</v>
      </c>
      <c r="E53" s="144"/>
      <c r="F53" s="202">
        <v>2</v>
      </c>
      <c r="G53" s="145"/>
      <c r="H53" s="145">
        <v>1</v>
      </c>
      <c r="I53" s="145"/>
      <c r="J53" s="49">
        <v>0</v>
      </c>
      <c r="K53" s="143">
        <f t="shared" si="6"/>
        <v>8</v>
      </c>
      <c r="L53" s="32"/>
      <c r="M53" s="87">
        <f t="shared" si="3"/>
        <v>15982330</v>
      </c>
      <c r="N53" s="89">
        <v>11564760</v>
      </c>
      <c r="O53" s="89">
        <v>829984</v>
      </c>
      <c r="P53" s="89">
        <v>305375</v>
      </c>
      <c r="Q53" s="89">
        <v>627935</v>
      </c>
      <c r="R53" s="89">
        <v>156528</v>
      </c>
      <c r="S53" s="89">
        <v>138816</v>
      </c>
      <c r="T53" s="90">
        <v>141600</v>
      </c>
      <c r="U53" s="90">
        <v>0</v>
      </c>
      <c r="V53" s="90">
        <v>814600</v>
      </c>
      <c r="W53" s="89">
        <v>1402732</v>
      </c>
      <c r="X53" s="89">
        <v>15982330</v>
      </c>
      <c r="Z53" s="25">
        <f t="shared" si="4"/>
        <v>15982330</v>
      </c>
      <c r="AA53" s="25">
        <f t="shared" si="5"/>
        <v>0</v>
      </c>
    </row>
    <row r="54" spans="1:27" s="33" customFormat="1" ht="27.75" customHeight="1">
      <c r="A54" s="92" t="s">
        <v>196</v>
      </c>
      <c r="B54" s="47">
        <v>6</v>
      </c>
      <c r="C54" s="48">
        <v>16</v>
      </c>
      <c r="D54" s="199">
        <v>13</v>
      </c>
      <c r="E54" s="144"/>
      <c r="F54" s="203"/>
      <c r="G54" s="144"/>
      <c r="H54" s="144"/>
      <c r="I54" s="144"/>
      <c r="J54" s="49">
        <v>0</v>
      </c>
      <c r="K54" s="143">
        <f t="shared" si="6"/>
        <v>6</v>
      </c>
      <c r="L54" s="32"/>
      <c r="M54" s="87">
        <f t="shared" si="3"/>
        <v>12738228</v>
      </c>
      <c r="N54" s="89">
        <v>8982430</v>
      </c>
      <c r="O54" s="89">
        <v>576693</v>
      </c>
      <c r="P54" s="89">
        <v>212182</v>
      </c>
      <c r="Q54" s="89">
        <v>485506</v>
      </c>
      <c r="R54" s="89">
        <v>195660</v>
      </c>
      <c r="S54" s="89">
        <v>164880</v>
      </c>
      <c r="T54" s="90">
        <v>156200</v>
      </c>
      <c r="U54" s="90">
        <v>0</v>
      </c>
      <c r="V54" s="90">
        <v>855675</v>
      </c>
      <c r="W54" s="89">
        <v>1109002</v>
      </c>
      <c r="X54" s="89">
        <v>12738228</v>
      </c>
      <c r="Z54" s="25">
        <f t="shared" si="4"/>
        <v>12738228</v>
      </c>
      <c r="AA54" s="25">
        <f t="shared" si="5"/>
        <v>0</v>
      </c>
    </row>
    <row r="55" spans="1:27" s="33" customFormat="1" ht="27.75" customHeight="1">
      <c r="A55" s="92" t="s">
        <v>82</v>
      </c>
      <c r="B55" s="47">
        <v>7</v>
      </c>
      <c r="C55" s="48">
        <v>19</v>
      </c>
      <c r="D55" s="199">
        <v>14</v>
      </c>
      <c r="E55" s="144"/>
      <c r="F55" s="202">
        <v>1</v>
      </c>
      <c r="G55" s="145"/>
      <c r="H55" s="145">
        <v>1</v>
      </c>
      <c r="I55" s="145"/>
      <c r="J55" s="49">
        <v>0</v>
      </c>
      <c r="K55" s="143">
        <f t="shared" si="6"/>
        <v>7</v>
      </c>
      <c r="L55" s="32"/>
      <c r="M55" s="87">
        <f t="shared" si="3"/>
        <v>11037122</v>
      </c>
      <c r="N55" s="89">
        <v>7996360</v>
      </c>
      <c r="O55" s="89">
        <v>321106</v>
      </c>
      <c r="P55" s="89">
        <v>118147</v>
      </c>
      <c r="Q55" s="89">
        <v>435395</v>
      </c>
      <c r="R55" s="89">
        <v>352188</v>
      </c>
      <c r="S55" s="89">
        <v>300240</v>
      </c>
      <c r="T55" s="90">
        <v>128000</v>
      </c>
      <c r="U55" s="90">
        <v>0</v>
      </c>
      <c r="V55" s="90">
        <v>383180</v>
      </c>
      <c r="W55" s="89">
        <v>1002506</v>
      </c>
      <c r="X55" s="89">
        <v>11037122</v>
      </c>
      <c r="Z55" s="25">
        <f t="shared" si="4"/>
        <v>11037122</v>
      </c>
      <c r="AA55" s="25">
        <f t="shared" si="5"/>
        <v>0</v>
      </c>
    </row>
    <row r="56" spans="1:27" s="33" customFormat="1" ht="27.75" customHeight="1">
      <c r="A56" s="92" t="s">
        <v>28</v>
      </c>
      <c r="B56" s="47">
        <v>7</v>
      </c>
      <c r="C56" s="48">
        <v>20</v>
      </c>
      <c r="D56" s="199">
        <v>14</v>
      </c>
      <c r="E56" s="144"/>
      <c r="F56" s="202">
        <v>1</v>
      </c>
      <c r="G56" s="145"/>
      <c r="H56" s="145">
        <v>1</v>
      </c>
      <c r="I56" s="145"/>
      <c r="J56" s="49">
        <v>0</v>
      </c>
      <c r="K56" s="143">
        <f t="shared" si="6"/>
        <v>7</v>
      </c>
      <c r="L56" s="32"/>
      <c r="M56" s="87">
        <f t="shared" si="3"/>
        <v>14340667</v>
      </c>
      <c r="N56" s="89">
        <v>10220822</v>
      </c>
      <c r="O56" s="89">
        <v>725038</v>
      </c>
      <c r="P56" s="89">
        <v>266765</v>
      </c>
      <c r="Q56" s="89">
        <v>553727</v>
      </c>
      <c r="R56" s="89">
        <v>154908</v>
      </c>
      <c r="S56" s="89">
        <v>130536</v>
      </c>
      <c r="T56" s="90">
        <v>164200</v>
      </c>
      <c r="U56" s="90">
        <v>0</v>
      </c>
      <c r="V56" s="90">
        <v>874710</v>
      </c>
      <c r="W56" s="89">
        <v>1249961</v>
      </c>
      <c r="X56" s="89">
        <v>14340667</v>
      </c>
      <c r="Z56" s="25">
        <f t="shared" si="4"/>
        <v>14340667</v>
      </c>
      <c r="AA56" s="25">
        <f t="shared" si="5"/>
        <v>0</v>
      </c>
    </row>
    <row r="57" spans="1:27" s="33" customFormat="1" ht="27.75" customHeight="1">
      <c r="A57" s="92" t="s">
        <v>83</v>
      </c>
      <c r="B57" s="47">
        <v>23</v>
      </c>
      <c r="C57" s="195">
        <v>282</v>
      </c>
      <c r="D57" s="199">
        <v>45</v>
      </c>
      <c r="E57" s="144"/>
      <c r="F57" s="202">
        <v>2</v>
      </c>
      <c r="G57" s="141">
        <v>1</v>
      </c>
      <c r="H57" s="145"/>
      <c r="I57" s="145"/>
      <c r="J57" s="49">
        <v>2</v>
      </c>
      <c r="K57" s="143">
        <f t="shared" si="6"/>
        <v>0</v>
      </c>
      <c r="L57" s="32"/>
      <c r="M57" s="87">
        <f t="shared" si="3"/>
        <v>49916797</v>
      </c>
      <c r="N57" s="89">
        <v>35740513</v>
      </c>
      <c r="O57" s="89">
        <v>2693858</v>
      </c>
      <c r="P57" s="89">
        <v>991129</v>
      </c>
      <c r="Q57" s="89">
        <v>1926673</v>
      </c>
      <c r="R57" s="89">
        <v>326640</v>
      </c>
      <c r="S57" s="89">
        <v>231192</v>
      </c>
      <c r="T57" s="90">
        <v>536000</v>
      </c>
      <c r="U57" s="90">
        <v>0</v>
      </c>
      <c r="V57" s="90">
        <v>3185905</v>
      </c>
      <c r="W57" s="89">
        <v>4284887</v>
      </c>
      <c r="X57" s="89">
        <v>49916797</v>
      </c>
      <c r="Z57" s="25">
        <f t="shared" si="4"/>
        <v>49916797</v>
      </c>
      <c r="AA57" s="25">
        <f t="shared" si="5"/>
        <v>0</v>
      </c>
    </row>
    <row r="58" spans="1:27" s="33" customFormat="1" ht="27.75" customHeight="1">
      <c r="A58" s="92" t="s">
        <v>84</v>
      </c>
      <c r="B58" s="47">
        <v>7</v>
      </c>
      <c r="C58" s="48">
        <v>38</v>
      </c>
      <c r="D58" s="199">
        <v>14</v>
      </c>
      <c r="E58" s="144"/>
      <c r="F58" s="202">
        <v>2</v>
      </c>
      <c r="G58" s="144"/>
      <c r="H58" s="144">
        <v>1</v>
      </c>
      <c r="I58" s="144"/>
      <c r="J58" s="49">
        <v>1</v>
      </c>
      <c r="K58" s="143">
        <f t="shared" si="6"/>
        <v>7</v>
      </c>
      <c r="L58" s="32"/>
      <c r="M58" s="87">
        <f t="shared" si="3"/>
        <v>15143424</v>
      </c>
      <c r="N58" s="89">
        <v>10750780</v>
      </c>
      <c r="O58" s="89">
        <v>738713</v>
      </c>
      <c r="P58" s="89">
        <v>271793</v>
      </c>
      <c r="Q58" s="89">
        <v>579104</v>
      </c>
      <c r="R58" s="89">
        <v>183696</v>
      </c>
      <c r="S58" s="89">
        <v>137088</v>
      </c>
      <c r="T58" s="90">
        <v>228000</v>
      </c>
      <c r="U58" s="90">
        <v>0</v>
      </c>
      <c r="V58" s="90">
        <v>937520</v>
      </c>
      <c r="W58" s="89">
        <v>1316730</v>
      </c>
      <c r="X58" s="89">
        <v>15143424</v>
      </c>
      <c r="Z58" s="25">
        <f t="shared" si="4"/>
        <v>15143424</v>
      </c>
      <c r="AA58" s="25">
        <f t="shared" si="5"/>
        <v>0</v>
      </c>
    </row>
    <row r="59" spans="1:27" s="33" customFormat="1" ht="27.75" customHeight="1">
      <c r="A59" s="92" t="s">
        <v>197</v>
      </c>
      <c r="B59" s="47">
        <v>7</v>
      </c>
      <c r="C59" s="48">
        <v>40</v>
      </c>
      <c r="D59" s="199">
        <v>15</v>
      </c>
      <c r="E59" s="144"/>
      <c r="F59" s="202">
        <v>1</v>
      </c>
      <c r="G59" s="145"/>
      <c r="H59" s="145">
        <v>1</v>
      </c>
      <c r="I59" s="145"/>
      <c r="J59" s="49">
        <v>1</v>
      </c>
      <c r="K59" s="143">
        <f t="shared" si="6"/>
        <v>7</v>
      </c>
      <c r="L59" s="32"/>
      <c r="M59" s="87">
        <f t="shared" si="3"/>
        <v>15818758</v>
      </c>
      <c r="N59" s="89">
        <v>11254555</v>
      </c>
      <c r="O59" s="89">
        <v>733488</v>
      </c>
      <c r="P59" s="89">
        <v>269869</v>
      </c>
      <c r="Q59" s="89">
        <v>609218</v>
      </c>
      <c r="R59" s="89">
        <v>220256</v>
      </c>
      <c r="S59" s="89">
        <v>167898</v>
      </c>
      <c r="T59" s="90">
        <v>228000</v>
      </c>
      <c r="U59" s="90">
        <v>0</v>
      </c>
      <c r="V59" s="90">
        <v>957790</v>
      </c>
      <c r="W59" s="89">
        <v>1377684</v>
      </c>
      <c r="X59" s="89">
        <v>15818758</v>
      </c>
      <c r="Z59" s="25">
        <f t="shared" si="4"/>
        <v>15818758</v>
      </c>
      <c r="AA59" s="25">
        <f t="shared" si="5"/>
        <v>0</v>
      </c>
    </row>
    <row r="60" spans="1:27" s="33" customFormat="1" ht="27.75" customHeight="1">
      <c r="A60" s="92" t="s">
        <v>29</v>
      </c>
      <c r="B60" s="47">
        <v>6</v>
      </c>
      <c r="C60" s="48">
        <v>22</v>
      </c>
      <c r="D60" s="199">
        <v>13</v>
      </c>
      <c r="E60" s="144"/>
      <c r="F60" s="204"/>
      <c r="G60" s="144"/>
      <c r="H60" s="144"/>
      <c r="I60" s="144"/>
      <c r="J60" s="49">
        <v>0</v>
      </c>
      <c r="K60" s="143">
        <f t="shared" si="6"/>
        <v>6</v>
      </c>
      <c r="L60" s="32"/>
      <c r="M60" s="87">
        <f t="shared" si="3"/>
        <v>12353477</v>
      </c>
      <c r="N60" s="89">
        <v>8782927</v>
      </c>
      <c r="O60" s="89">
        <v>531292</v>
      </c>
      <c r="P60" s="89">
        <v>195467</v>
      </c>
      <c r="Q60" s="89">
        <v>475110</v>
      </c>
      <c r="R60" s="89">
        <v>234792</v>
      </c>
      <c r="S60" s="89">
        <v>197856</v>
      </c>
      <c r="T60" s="90">
        <v>173800</v>
      </c>
      <c r="U60" s="90">
        <v>0</v>
      </c>
      <c r="V60" s="90">
        <v>672375</v>
      </c>
      <c r="W60" s="89">
        <v>1089858</v>
      </c>
      <c r="X60" s="89">
        <v>12353477</v>
      </c>
      <c r="Z60" s="25">
        <f t="shared" si="4"/>
        <v>12353477</v>
      </c>
      <c r="AA60" s="25">
        <f t="shared" si="5"/>
        <v>0</v>
      </c>
    </row>
    <row r="61" spans="1:27" s="33" customFormat="1" ht="27.75" customHeight="1">
      <c r="A61" s="92" t="s">
        <v>30</v>
      </c>
      <c r="B61" s="47">
        <v>7</v>
      </c>
      <c r="C61" s="48">
        <v>38</v>
      </c>
      <c r="D61" s="199">
        <v>14</v>
      </c>
      <c r="E61" s="144"/>
      <c r="F61" s="202">
        <v>2</v>
      </c>
      <c r="G61" s="145"/>
      <c r="H61" s="145">
        <v>1</v>
      </c>
      <c r="I61" s="145"/>
      <c r="J61" s="49">
        <v>1</v>
      </c>
      <c r="K61" s="143">
        <f t="shared" si="6"/>
        <v>7</v>
      </c>
      <c r="L61" s="32"/>
      <c r="M61" s="87">
        <f t="shared" si="3"/>
        <v>13551929</v>
      </c>
      <c r="N61" s="89">
        <v>9680711</v>
      </c>
      <c r="O61" s="89">
        <v>545565</v>
      </c>
      <c r="P61" s="89">
        <v>200717</v>
      </c>
      <c r="Q61" s="89">
        <v>521198</v>
      </c>
      <c r="R61" s="89">
        <v>260340</v>
      </c>
      <c r="S61" s="89">
        <v>196488</v>
      </c>
      <c r="T61" s="90">
        <v>214200</v>
      </c>
      <c r="U61" s="90">
        <v>0</v>
      </c>
      <c r="V61" s="90">
        <v>740940</v>
      </c>
      <c r="W61" s="89">
        <v>1191770</v>
      </c>
      <c r="X61" s="89">
        <v>13551929</v>
      </c>
      <c r="Z61" s="25">
        <f t="shared" si="4"/>
        <v>13551929</v>
      </c>
      <c r="AA61" s="25">
        <f t="shared" si="5"/>
        <v>0</v>
      </c>
    </row>
    <row r="62" spans="1:27" s="34" customFormat="1" ht="27.75" customHeight="1">
      <c r="A62" s="92" t="s">
        <v>31</v>
      </c>
      <c r="B62" s="47">
        <v>7</v>
      </c>
      <c r="C62" s="48">
        <v>38</v>
      </c>
      <c r="D62" s="199">
        <v>14</v>
      </c>
      <c r="E62" s="144"/>
      <c r="F62" s="202">
        <v>2</v>
      </c>
      <c r="G62" s="145"/>
      <c r="H62" s="145">
        <v>1</v>
      </c>
      <c r="I62" s="145"/>
      <c r="J62" s="49">
        <v>0</v>
      </c>
      <c r="K62" s="143">
        <f t="shared" si="6"/>
        <v>7</v>
      </c>
      <c r="L62" s="32"/>
      <c r="M62" s="87">
        <f t="shared" si="3"/>
        <v>14427594</v>
      </c>
      <c r="N62" s="89">
        <v>10342906</v>
      </c>
      <c r="O62" s="89">
        <v>748188</v>
      </c>
      <c r="P62" s="89">
        <v>275276</v>
      </c>
      <c r="Q62" s="89">
        <v>559264</v>
      </c>
      <c r="R62" s="89">
        <v>117396</v>
      </c>
      <c r="S62" s="89">
        <v>98928</v>
      </c>
      <c r="T62" s="90">
        <v>185600</v>
      </c>
      <c r="U62" s="90">
        <v>0</v>
      </c>
      <c r="V62" s="90">
        <v>848900</v>
      </c>
      <c r="W62" s="89">
        <v>1251136</v>
      </c>
      <c r="X62" s="89">
        <v>14427594</v>
      </c>
      <c r="Z62" s="25">
        <f t="shared" si="4"/>
        <v>14427594</v>
      </c>
      <c r="AA62" s="25">
        <f t="shared" si="5"/>
        <v>0</v>
      </c>
    </row>
    <row r="63" spans="1:27" s="33" customFormat="1" ht="27.75" customHeight="1">
      <c r="A63" s="92" t="s">
        <v>32</v>
      </c>
      <c r="B63" s="47">
        <v>6</v>
      </c>
      <c r="C63" s="48">
        <v>37</v>
      </c>
      <c r="D63" s="199">
        <v>13</v>
      </c>
      <c r="E63" s="144"/>
      <c r="F63" s="204"/>
      <c r="G63" s="144"/>
      <c r="H63" s="144"/>
      <c r="I63" s="144"/>
      <c r="J63" s="49">
        <v>1</v>
      </c>
      <c r="K63" s="143">
        <f t="shared" si="6"/>
        <v>6</v>
      </c>
      <c r="L63" s="32"/>
      <c r="M63" s="87">
        <f t="shared" si="3"/>
        <v>14027706</v>
      </c>
      <c r="N63" s="89">
        <v>10021695</v>
      </c>
      <c r="O63" s="89">
        <v>667481</v>
      </c>
      <c r="P63" s="89">
        <v>245592</v>
      </c>
      <c r="Q63" s="89">
        <v>540431</v>
      </c>
      <c r="R63" s="89">
        <v>183696</v>
      </c>
      <c r="S63" s="89">
        <v>159984</v>
      </c>
      <c r="T63" s="90">
        <v>204800</v>
      </c>
      <c r="U63" s="90">
        <v>0</v>
      </c>
      <c r="V63" s="90">
        <v>774035</v>
      </c>
      <c r="W63" s="89">
        <v>1229992</v>
      </c>
      <c r="X63" s="89">
        <v>14027706</v>
      </c>
      <c r="Z63" s="25">
        <f t="shared" si="4"/>
        <v>14027706</v>
      </c>
      <c r="AA63" s="25">
        <f t="shared" si="5"/>
        <v>0</v>
      </c>
    </row>
    <row r="64" spans="1:27" s="33" customFormat="1" ht="27.75" customHeight="1">
      <c r="A64" s="92" t="s">
        <v>198</v>
      </c>
      <c r="B64" s="47">
        <v>19</v>
      </c>
      <c r="C64" s="48">
        <v>375</v>
      </c>
      <c r="D64" s="199">
        <v>37</v>
      </c>
      <c r="E64" s="144"/>
      <c r="F64" s="202">
        <v>3</v>
      </c>
      <c r="G64" s="141">
        <v>1</v>
      </c>
      <c r="H64" s="145"/>
      <c r="I64" s="145"/>
      <c r="J64" s="49">
        <v>1</v>
      </c>
      <c r="K64" s="143">
        <f t="shared" si="6"/>
        <v>0</v>
      </c>
      <c r="L64" s="32"/>
      <c r="M64" s="87">
        <f t="shared" si="3"/>
        <v>41793090</v>
      </c>
      <c r="N64" s="89">
        <v>29690371</v>
      </c>
      <c r="O64" s="89">
        <v>2320223</v>
      </c>
      <c r="P64" s="89">
        <v>853672</v>
      </c>
      <c r="Q64" s="89">
        <v>1603021</v>
      </c>
      <c r="R64" s="89">
        <v>260340</v>
      </c>
      <c r="S64" s="89">
        <v>196488</v>
      </c>
      <c r="T64" s="90">
        <v>412400</v>
      </c>
      <c r="U64" s="90">
        <v>0</v>
      </c>
      <c r="V64" s="90">
        <v>2853005</v>
      </c>
      <c r="W64" s="89">
        <v>3603570</v>
      </c>
      <c r="X64" s="89">
        <v>41793090</v>
      </c>
      <c r="Z64" s="25">
        <f t="shared" si="4"/>
        <v>41793090</v>
      </c>
      <c r="AA64" s="25">
        <f t="shared" si="5"/>
        <v>0</v>
      </c>
    </row>
    <row r="65" spans="1:27" s="33" customFormat="1" ht="27.75" customHeight="1">
      <c r="A65" s="92" t="s">
        <v>85</v>
      </c>
      <c r="B65" s="47">
        <v>7</v>
      </c>
      <c r="C65" s="48">
        <v>33</v>
      </c>
      <c r="D65" s="199">
        <v>14</v>
      </c>
      <c r="E65" s="144"/>
      <c r="F65" s="202">
        <v>1</v>
      </c>
      <c r="G65" s="145"/>
      <c r="H65" s="145">
        <v>1</v>
      </c>
      <c r="I65" s="145"/>
      <c r="J65" s="49">
        <v>0</v>
      </c>
      <c r="K65" s="143">
        <f t="shared" si="6"/>
        <v>7</v>
      </c>
      <c r="L65" s="32"/>
      <c r="M65" s="87">
        <f t="shared" si="3"/>
        <v>13627073</v>
      </c>
      <c r="N65" s="89">
        <v>9787805</v>
      </c>
      <c r="O65" s="89">
        <v>598474</v>
      </c>
      <c r="P65" s="89">
        <v>220184</v>
      </c>
      <c r="Q65" s="89">
        <v>532590</v>
      </c>
      <c r="R65" s="89">
        <v>231552</v>
      </c>
      <c r="S65" s="89">
        <v>195120</v>
      </c>
      <c r="T65" s="90">
        <v>171400</v>
      </c>
      <c r="U65" s="90">
        <v>0</v>
      </c>
      <c r="V65" s="90">
        <v>683015</v>
      </c>
      <c r="W65" s="89">
        <v>1206933</v>
      </c>
      <c r="X65" s="89">
        <v>13627073</v>
      </c>
      <c r="Z65" s="25">
        <f t="shared" si="4"/>
        <v>13627073</v>
      </c>
      <c r="AA65" s="25">
        <f t="shared" si="5"/>
        <v>0</v>
      </c>
    </row>
    <row r="66" spans="1:27" s="33" customFormat="1" ht="27.75" customHeight="1">
      <c r="A66" s="92" t="s">
        <v>86</v>
      </c>
      <c r="B66" s="47">
        <v>7</v>
      </c>
      <c r="C66" s="48">
        <v>42</v>
      </c>
      <c r="D66" s="199">
        <v>14</v>
      </c>
      <c r="E66" s="144"/>
      <c r="F66" s="202">
        <v>1</v>
      </c>
      <c r="G66" s="144"/>
      <c r="H66" s="144">
        <v>1</v>
      </c>
      <c r="I66" s="144"/>
      <c r="J66" s="49">
        <v>1</v>
      </c>
      <c r="K66" s="143">
        <f t="shared" si="6"/>
        <v>7</v>
      </c>
      <c r="L66" s="32"/>
      <c r="M66" s="87">
        <f t="shared" si="3"/>
        <v>12789501</v>
      </c>
      <c r="N66" s="89">
        <v>8912556</v>
      </c>
      <c r="O66" s="89">
        <v>630675</v>
      </c>
      <c r="P66" s="89">
        <v>232050</v>
      </c>
      <c r="Q66" s="89">
        <v>477032</v>
      </c>
      <c r="R66" s="89">
        <v>144564</v>
      </c>
      <c r="S66" s="89">
        <v>98928</v>
      </c>
      <c r="T66" s="90">
        <v>220800</v>
      </c>
      <c r="U66" s="90">
        <v>0</v>
      </c>
      <c r="V66" s="90">
        <v>983710</v>
      </c>
      <c r="W66" s="89">
        <v>1089186</v>
      </c>
      <c r="X66" s="89">
        <v>12789501</v>
      </c>
      <c r="Z66" s="25">
        <f t="shared" si="4"/>
        <v>12789501</v>
      </c>
      <c r="AA66" s="25">
        <f t="shared" si="5"/>
        <v>0</v>
      </c>
    </row>
    <row r="67" spans="1:27" s="33" customFormat="1" ht="27.75" customHeight="1">
      <c r="A67" s="92" t="s">
        <v>87</v>
      </c>
      <c r="B67" s="47">
        <v>7</v>
      </c>
      <c r="C67" s="48">
        <v>53</v>
      </c>
      <c r="D67" s="199">
        <v>14</v>
      </c>
      <c r="E67" s="144"/>
      <c r="F67" s="202">
        <v>2</v>
      </c>
      <c r="G67" s="145"/>
      <c r="H67" s="145">
        <v>1</v>
      </c>
      <c r="I67" s="145"/>
      <c r="J67" s="49">
        <v>1</v>
      </c>
      <c r="K67" s="143">
        <f aca="true" t="shared" si="7" ref="K67:K97">+IF(B67&lt;=10,B67,0)</f>
        <v>7</v>
      </c>
      <c r="L67" s="32"/>
      <c r="M67" s="87">
        <f t="shared" si="3"/>
        <v>15487406</v>
      </c>
      <c r="N67" s="89">
        <v>10900819</v>
      </c>
      <c r="O67" s="89">
        <v>774597</v>
      </c>
      <c r="P67" s="89">
        <v>284996</v>
      </c>
      <c r="Q67" s="89">
        <v>586905</v>
      </c>
      <c r="R67" s="89">
        <v>182076</v>
      </c>
      <c r="S67" s="89">
        <v>133992</v>
      </c>
      <c r="T67" s="90">
        <v>203600</v>
      </c>
      <c r="U67" s="90">
        <v>0</v>
      </c>
      <c r="V67" s="90">
        <v>1087730</v>
      </c>
      <c r="W67" s="89">
        <v>1332691</v>
      </c>
      <c r="X67" s="89">
        <v>15487406</v>
      </c>
      <c r="Z67" s="25">
        <f t="shared" si="4"/>
        <v>15487406</v>
      </c>
      <c r="AA67" s="25">
        <f t="shared" si="5"/>
        <v>0</v>
      </c>
    </row>
    <row r="68" spans="1:27" s="33" customFormat="1" ht="27.75" customHeight="1">
      <c r="A68" s="92" t="s">
        <v>62</v>
      </c>
      <c r="B68" s="47">
        <v>7</v>
      </c>
      <c r="C68" s="48">
        <v>57</v>
      </c>
      <c r="D68" s="199">
        <v>14</v>
      </c>
      <c r="E68" s="144"/>
      <c r="F68" s="202">
        <v>2</v>
      </c>
      <c r="G68" s="145"/>
      <c r="H68" s="145">
        <v>1</v>
      </c>
      <c r="I68" s="145"/>
      <c r="J68" s="49">
        <v>0</v>
      </c>
      <c r="K68" s="143">
        <f t="shared" si="7"/>
        <v>7</v>
      </c>
      <c r="L68" s="32"/>
      <c r="M68" s="87">
        <f aca="true" t="shared" si="8" ref="M68:M105">SUM(X68)</f>
        <v>14045616</v>
      </c>
      <c r="N68" s="89">
        <v>9909258</v>
      </c>
      <c r="O68" s="89">
        <v>620465</v>
      </c>
      <c r="P68" s="89">
        <v>228283</v>
      </c>
      <c r="Q68" s="89">
        <v>537778</v>
      </c>
      <c r="R68" s="89">
        <v>234792</v>
      </c>
      <c r="S68" s="89">
        <v>211680</v>
      </c>
      <c r="T68" s="90">
        <v>178000</v>
      </c>
      <c r="U68" s="90">
        <v>0</v>
      </c>
      <c r="V68" s="90">
        <v>899055</v>
      </c>
      <c r="W68" s="89">
        <v>1226305</v>
      </c>
      <c r="X68" s="89">
        <v>14045616</v>
      </c>
      <c r="Z68" s="25">
        <f t="shared" si="4"/>
        <v>14045616</v>
      </c>
      <c r="AA68" s="25">
        <f t="shared" si="5"/>
        <v>0</v>
      </c>
    </row>
    <row r="69" spans="1:27" s="33" customFormat="1" ht="27.75" customHeight="1">
      <c r="A69" s="92" t="s">
        <v>199</v>
      </c>
      <c r="B69" s="47">
        <v>10</v>
      </c>
      <c r="C69" s="195">
        <v>120</v>
      </c>
      <c r="D69" s="199">
        <v>20</v>
      </c>
      <c r="E69" s="144"/>
      <c r="F69" s="202">
        <v>2</v>
      </c>
      <c r="G69" s="145"/>
      <c r="H69" s="145">
        <v>1</v>
      </c>
      <c r="I69" s="145"/>
      <c r="J69" s="49">
        <v>0</v>
      </c>
      <c r="K69" s="143">
        <f t="shared" si="7"/>
        <v>10</v>
      </c>
      <c r="L69" s="32"/>
      <c r="M69" s="87">
        <f t="shared" si="8"/>
        <v>21199714</v>
      </c>
      <c r="N69" s="89">
        <v>15180222</v>
      </c>
      <c r="O69" s="89">
        <v>1231731</v>
      </c>
      <c r="P69" s="89">
        <v>453196</v>
      </c>
      <c r="Q69" s="89">
        <v>820498</v>
      </c>
      <c r="R69" s="89">
        <v>39132</v>
      </c>
      <c r="S69" s="89">
        <v>32976</v>
      </c>
      <c r="T69" s="90">
        <v>207600</v>
      </c>
      <c r="U69" s="90">
        <v>0</v>
      </c>
      <c r="V69" s="90">
        <v>1419035</v>
      </c>
      <c r="W69" s="89">
        <v>1815324</v>
      </c>
      <c r="X69" s="89">
        <v>21199714</v>
      </c>
      <c r="Z69" s="25">
        <f t="shared" si="4"/>
        <v>21199714</v>
      </c>
      <c r="AA69" s="25">
        <f t="shared" si="5"/>
        <v>0</v>
      </c>
    </row>
    <row r="70" spans="1:27" s="33" customFormat="1" ht="27.75" customHeight="1">
      <c r="A70" s="92" t="s">
        <v>200</v>
      </c>
      <c r="B70" s="47">
        <v>6</v>
      </c>
      <c r="C70" s="48">
        <v>29</v>
      </c>
      <c r="D70" s="199">
        <v>13</v>
      </c>
      <c r="E70" s="144"/>
      <c r="F70" s="204"/>
      <c r="G70" s="144"/>
      <c r="H70" s="144"/>
      <c r="I70" s="144"/>
      <c r="J70" s="49">
        <v>1</v>
      </c>
      <c r="K70" s="143">
        <f t="shared" si="7"/>
        <v>6</v>
      </c>
      <c r="L70" s="32"/>
      <c r="M70" s="87">
        <f t="shared" si="8"/>
        <v>13269149</v>
      </c>
      <c r="N70" s="89">
        <v>9377554</v>
      </c>
      <c r="O70" s="89">
        <v>584051</v>
      </c>
      <c r="P70" s="89">
        <v>214875</v>
      </c>
      <c r="Q70" s="89">
        <v>505432</v>
      </c>
      <c r="R70" s="89">
        <v>221208</v>
      </c>
      <c r="S70" s="89">
        <v>163512</v>
      </c>
      <c r="T70" s="90">
        <v>202400</v>
      </c>
      <c r="U70" s="90">
        <v>0</v>
      </c>
      <c r="V70" s="90">
        <v>843805</v>
      </c>
      <c r="W70" s="89">
        <v>1156312</v>
      </c>
      <c r="X70" s="89">
        <v>13269149</v>
      </c>
      <c r="Z70" s="25">
        <f aca="true" t="shared" si="9" ref="Z70:Z105">SUM(N70:W70)</f>
        <v>13269149</v>
      </c>
      <c r="AA70" s="25">
        <f aca="true" t="shared" si="10" ref="AA70:AA105">X70-Z70</f>
        <v>0</v>
      </c>
    </row>
    <row r="71" spans="1:27" s="33" customFormat="1" ht="27.75" customHeight="1">
      <c r="A71" s="92" t="s">
        <v>88</v>
      </c>
      <c r="B71" s="47">
        <v>7</v>
      </c>
      <c r="C71" s="48">
        <v>32</v>
      </c>
      <c r="D71" s="199">
        <v>14</v>
      </c>
      <c r="E71" s="144"/>
      <c r="F71" s="202">
        <v>1</v>
      </c>
      <c r="G71" s="145"/>
      <c r="H71" s="145">
        <v>1</v>
      </c>
      <c r="I71" s="145"/>
      <c r="J71" s="49">
        <v>0</v>
      </c>
      <c r="K71" s="143">
        <f t="shared" si="7"/>
        <v>7</v>
      </c>
      <c r="L71" s="32"/>
      <c r="M71" s="87">
        <f t="shared" si="8"/>
        <v>12062101</v>
      </c>
      <c r="N71" s="89">
        <v>8642344</v>
      </c>
      <c r="O71" s="89">
        <v>451816</v>
      </c>
      <c r="P71" s="89">
        <v>166241</v>
      </c>
      <c r="Q71" s="89">
        <v>469229</v>
      </c>
      <c r="R71" s="89">
        <v>273924</v>
      </c>
      <c r="S71" s="89">
        <v>230832</v>
      </c>
      <c r="T71" s="90">
        <v>145086</v>
      </c>
      <c r="U71" s="90">
        <v>0</v>
      </c>
      <c r="V71" s="90">
        <v>606360</v>
      </c>
      <c r="W71" s="89">
        <v>1076269</v>
      </c>
      <c r="X71" s="89">
        <v>12062101</v>
      </c>
      <c r="Z71" s="25">
        <f t="shared" si="9"/>
        <v>12062101</v>
      </c>
      <c r="AA71" s="25">
        <f t="shared" si="10"/>
        <v>0</v>
      </c>
    </row>
    <row r="72" spans="1:27" s="33" customFormat="1" ht="27.75" customHeight="1">
      <c r="A72" s="92" t="s">
        <v>89</v>
      </c>
      <c r="B72" s="47">
        <v>7</v>
      </c>
      <c r="C72" s="48">
        <v>40</v>
      </c>
      <c r="D72" s="199">
        <v>15</v>
      </c>
      <c r="E72" s="144"/>
      <c r="F72" s="202">
        <v>1</v>
      </c>
      <c r="G72" s="145"/>
      <c r="H72" s="145">
        <v>1</v>
      </c>
      <c r="I72" s="145"/>
      <c r="J72" s="49">
        <v>0</v>
      </c>
      <c r="K72" s="143">
        <f t="shared" si="7"/>
        <v>7</v>
      </c>
      <c r="L72" s="32"/>
      <c r="M72" s="87">
        <f t="shared" si="8"/>
        <v>15331049</v>
      </c>
      <c r="N72" s="89">
        <v>11024294</v>
      </c>
      <c r="O72" s="89">
        <v>759284</v>
      </c>
      <c r="P72" s="89">
        <v>279349</v>
      </c>
      <c r="Q72" s="89">
        <v>600980</v>
      </c>
      <c r="R72" s="89">
        <v>194040</v>
      </c>
      <c r="S72" s="89">
        <v>163512</v>
      </c>
      <c r="T72" s="90">
        <v>159200</v>
      </c>
      <c r="U72" s="90">
        <v>0</v>
      </c>
      <c r="V72" s="90">
        <v>795440</v>
      </c>
      <c r="W72" s="89">
        <v>1354950</v>
      </c>
      <c r="X72" s="89">
        <v>15331049</v>
      </c>
      <c r="Z72" s="25">
        <f t="shared" si="9"/>
        <v>15331049</v>
      </c>
      <c r="AA72" s="25">
        <f t="shared" si="10"/>
        <v>0</v>
      </c>
    </row>
    <row r="73" spans="1:27" s="33" customFormat="1" ht="27.75" customHeight="1">
      <c r="A73" s="92" t="s">
        <v>90</v>
      </c>
      <c r="B73" s="47">
        <v>7</v>
      </c>
      <c r="C73" s="48">
        <v>80</v>
      </c>
      <c r="D73" s="199">
        <v>14</v>
      </c>
      <c r="E73" s="144"/>
      <c r="F73" s="202">
        <v>2</v>
      </c>
      <c r="G73" s="145"/>
      <c r="H73" s="145">
        <v>1</v>
      </c>
      <c r="I73" s="145"/>
      <c r="J73" s="49">
        <v>1</v>
      </c>
      <c r="K73" s="143">
        <f t="shared" si="7"/>
        <v>7</v>
      </c>
      <c r="L73" s="32"/>
      <c r="M73" s="87">
        <f t="shared" si="8"/>
        <v>12951247</v>
      </c>
      <c r="N73" s="89">
        <v>9229816</v>
      </c>
      <c r="O73" s="89">
        <v>466378</v>
      </c>
      <c r="P73" s="89">
        <v>171597</v>
      </c>
      <c r="Q73" s="89">
        <v>500666</v>
      </c>
      <c r="R73" s="89">
        <v>301092</v>
      </c>
      <c r="S73" s="89">
        <v>241200</v>
      </c>
      <c r="T73" s="90">
        <v>167200</v>
      </c>
      <c r="U73" s="90">
        <v>0</v>
      </c>
      <c r="V73" s="90">
        <v>729735</v>
      </c>
      <c r="W73" s="89">
        <v>1143563</v>
      </c>
      <c r="X73" s="89">
        <v>12951247</v>
      </c>
      <c r="Z73" s="25">
        <f t="shared" si="9"/>
        <v>12951247</v>
      </c>
      <c r="AA73" s="25">
        <f t="shared" si="10"/>
        <v>0</v>
      </c>
    </row>
    <row r="74" spans="1:27" s="33" customFormat="1" ht="27.75" customHeight="1">
      <c r="A74" s="92" t="s">
        <v>91</v>
      </c>
      <c r="B74" s="47">
        <v>7</v>
      </c>
      <c r="C74" s="48">
        <v>38</v>
      </c>
      <c r="D74" s="199">
        <v>14</v>
      </c>
      <c r="E74" s="144"/>
      <c r="F74" s="202">
        <v>2</v>
      </c>
      <c r="G74" s="145"/>
      <c r="H74" s="145">
        <v>1</v>
      </c>
      <c r="I74" s="145"/>
      <c r="J74" s="49">
        <v>1</v>
      </c>
      <c r="K74" s="143">
        <f t="shared" si="7"/>
        <v>7</v>
      </c>
      <c r="L74" s="32"/>
      <c r="M74" s="87">
        <f t="shared" si="8"/>
        <v>13539831</v>
      </c>
      <c r="N74" s="89">
        <v>9622105</v>
      </c>
      <c r="O74" s="89">
        <v>518590</v>
      </c>
      <c r="P74" s="89">
        <v>190807</v>
      </c>
      <c r="Q74" s="89">
        <v>519419</v>
      </c>
      <c r="R74" s="89">
        <v>301092</v>
      </c>
      <c r="S74" s="89">
        <v>232560</v>
      </c>
      <c r="T74" s="90">
        <v>171400</v>
      </c>
      <c r="U74" s="90">
        <v>0</v>
      </c>
      <c r="V74" s="90">
        <v>789425</v>
      </c>
      <c r="W74" s="89">
        <v>1194433</v>
      </c>
      <c r="X74" s="89">
        <v>13539831</v>
      </c>
      <c r="Z74" s="25">
        <f t="shared" si="9"/>
        <v>13539831</v>
      </c>
      <c r="AA74" s="25">
        <f t="shared" si="10"/>
        <v>0</v>
      </c>
    </row>
    <row r="75" spans="1:27" s="33" customFormat="1" ht="27.75" customHeight="1">
      <c r="A75" s="92" t="s">
        <v>35</v>
      </c>
      <c r="B75" s="47">
        <v>7</v>
      </c>
      <c r="C75" s="48">
        <v>39</v>
      </c>
      <c r="D75" s="199">
        <v>14</v>
      </c>
      <c r="E75" s="144"/>
      <c r="F75" s="202">
        <v>1</v>
      </c>
      <c r="G75" s="145"/>
      <c r="H75" s="145">
        <v>1</v>
      </c>
      <c r="I75" s="145"/>
      <c r="J75" s="49">
        <v>1</v>
      </c>
      <c r="K75" s="143">
        <f t="shared" si="7"/>
        <v>7</v>
      </c>
      <c r="L75" s="32"/>
      <c r="M75" s="87">
        <f t="shared" si="8"/>
        <v>14221807</v>
      </c>
      <c r="N75" s="89">
        <v>10195014</v>
      </c>
      <c r="O75" s="89">
        <v>622430</v>
      </c>
      <c r="P75" s="89">
        <v>229025</v>
      </c>
      <c r="Q75" s="89">
        <v>549771</v>
      </c>
      <c r="R75" s="89">
        <v>222828</v>
      </c>
      <c r="S75" s="89">
        <v>173520</v>
      </c>
      <c r="T75" s="90">
        <v>230400</v>
      </c>
      <c r="U75" s="90">
        <v>0</v>
      </c>
      <c r="V75" s="90">
        <v>748300</v>
      </c>
      <c r="W75" s="89">
        <v>1250519</v>
      </c>
      <c r="X75" s="89">
        <v>14221807</v>
      </c>
      <c r="Z75" s="25">
        <f t="shared" si="9"/>
        <v>14221807</v>
      </c>
      <c r="AA75" s="25">
        <f t="shared" si="10"/>
        <v>0</v>
      </c>
    </row>
    <row r="76" spans="1:27" s="33" customFormat="1" ht="27.75" customHeight="1">
      <c r="A76" s="92" t="s">
        <v>45</v>
      </c>
      <c r="B76" s="47">
        <v>6</v>
      </c>
      <c r="C76" s="48">
        <v>34</v>
      </c>
      <c r="D76" s="199">
        <v>13</v>
      </c>
      <c r="E76" s="144"/>
      <c r="F76" s="204"/>
      <c r="G76" s="144"/>
      <c r="H76" s="144"/>
      <c r="I76" s="144"/>
      <c r="J76" s="49">
        <v>1</v>
      </c>
      <c r="K76" s="143">
        <f t="shared" si="7"/>
        <v>6</v>
      </c>
      <c r="L76" s="32"/>
      <c r="M76" s="87">
        <f t="shared" si="8"/>
        <v>14659596</v>
      </c>
      <c r="N76" s="89">
        <v>10340765</v>
      </c>
      <c r="O76" s="89">
        <v>754755</v>
      </c>
      <c r="P76" s="89">
        <v>277702</v>
      </c>
      <c r="Q76" s="89">
        <v>557916</v>
      </c>
      <c r="R76" s="89">
        <v>142944</v>
      </c>
      <c r="S76" s="89">
        <v>97560</v>
      </c>
      <c r="T76" s="90">
        <v>203600</v>
      </c>
      <c r="U76" s="90">
        <v>0</v>
      </c>
      <c r="V76" s="90">
        <v>1019870</v>
      </c>
      <c r="W76" s="89">
        <v>1264484</v>
      </c>
      <c r="X76" s="89">
        <v>14659596</v>
      </c>
      <c r="Z76" s="25">
        <f t="shared" si="9"/>
        <v>14659596</v>
      </c>
      <c r="AA76" s="25">
        <f t="shared" si="10"/>
        <v>0</v>
      </c>
    </row>
    <row r="77" spans="1:27" s="33" customFormat="1" ht="27.75" customHeight="1">
      <c r="A77" s="92" t="s">
        <v>92</v>
      </c>
      <c r="B77" s="47">
        <v>9</v>
      </c>
      <c r="C77" s="48">
        <v>70</v>
      </c>
      <c r="D77" s="199">
        <v>16</v>
      </c>
      <c r="E77" s="144"/>
      <c r="F77" s="202">
        <v>2</v>
      </c>
      <c r="G77" s="141"/>
      <c r="H77" s="145">
        <v>1</v>
      </c>
      <c r="I77" s="145"/>
      <c r="J77" s="49">
        <v>0</v>
      </c>
      <c r="K77" s="143">
        <f t="shared" si="7"/>
        <v>9</v>
      </c>
      <c r="L77" s="32"/>
      <c r="M77" s="87">
        <f t="shared" si="8"/>
        <v>20168650</v>
      </c>
      <c r="N77" s="89">
        <v>14343708</v>
      </c>
      <c r="O77" s="89">
        <v>1066552</v>
      </c>
      <c r="P77" s="89">
        <v>392418</v>
      </c>
      <c r="Q77" s="89">
        <v>775731</v>
      </c>
      <c r="R77" s="89">
        <v>78264</v>
      </c>
      <c r="S77" s="89">
        <v>71136</v>
      </c>
      <c r="T77" s="90">
        <v>202400</v>
      </c>
      <c r="U77" s="90">
        <v>0</v>
      </c>
      <c r="V77" s="90">
        <v>1638704</v>
      </c>
      <c r="W77" s="89">
        <v>1599737</v>
      </c>
      <c r="X77" s="89">
        <v>20168650</v>
      </c>
      <c r="Z77" s="25">
        <f t="shared" si="9"/>
        <v>20168650</v>
      </c>
      <c r="AA77" s="25">
        <f t="shared" si="10"/>
        <v>0</v>
      </c>
    </row>
    <row r="78" spans="1:27" s="33" customFormat="1" ht="27.75" customHeight="1">
      <c r="A78" s="92" t="s">
        <v>93</v>
      </c>
      <c r="B78" s="47">
        <v>7</v>
      </c>
      <c r="C78" s="48">
        <v>72</v>
      </c>
      <c r="D78" s="199">
        <v>14</v>
      </c>
      <c r="E78" s="144"/>
      <c r="F78" s="202">
        <v>2</v>
      </c>
      <c r="G78" s="144"/>
      <c r="H78" s="144">
        <v>1</v>
      </c>
      <c r="I78" s="144"/>
      <c r="J78" s="49">
        <v>1</v>
      </c>
      <c r="K78" s="143">
        <f t="shared" si="7"/>
        <v>7</v>
      </c>
      <c r="L78" s="32"/>
      <c r="M78" s="87">
        <f t="shared" si="8"/>
        <v>18458789</v>
      </c>
      <c r="N78" s="89">
        <v>13175388</v>
      </c>
      <c r="O78" s="89">
        <v>1003138</v>
      </c>
      <c r="P78" s="89">
        <v>369084</v>
      </c>
      <c r="Q78" s="89">
        <v>710621</v>
      </c>
      <c r="R78" s="89">
        <v>70152</v>
      </c>
      <c r="S78" s="89">
        <v>32976</v>
      </c>
      <c r="T78" s="90">
        <v>204800</v>
      </c>
      <c r="U78" s="90">
        <v>0</v>
      </c>
      <c r="V78" s="90">
        <v>1422892</v>
      </c>
      <c r="W78" s="89">
        <v>1469738</v>
      </c>
      <c r="X78" s="89">
        <v>18458789</v>
      </c>
      <c r="Z78" s="25">
        <f t="shared" si="9"/>
        <v>18458789</v>
      </c>
      <c r="AA78" s="25">
        <f t="shared" si="10"/>
        <v>0</v>
      </c>
    </row>
    <row r="79" spans="1:27" s="33" customFormat="1" ht="27.75" customHeight="1">
      <c r="A79" s="92" t="s">
        <v>94</v>
      </c>
      <c r="B79" s="47">
        <v>8</v>
      </c>
      <c r="C79" s="48">
        <v>96</v>
      </c>
      <c r="D79" s="199">
        <v>16</v>
      </c>
      <c r="E79" s="144"/>
      <c r="F79" s="202">
        <v>2</v>
      </c>
      <c r="G79" s="145"/>
      <c r="H79" s="145">
        <v>1</v>
      </c>
      <c r="I79" s="145"/>
      <c r="J79" s="49">
        <v>1</v>
      </c>
      <c r="K79" s="143">
        <f t="shared" si="7"/>
        <v>8</v>
      </c>
      <c r="L79" s="32"/>
      <c r="M79" s="87">
        <f t="shared" si="8"/>
        <v>17889844</v>
      </c>
      <c r="N79" s="89">
        <v>12971139</v>
      </c>
      <c r="O79" s="89">
        <v>821593</v>
      </c>
      <c r="P79" s="89">
        <v>302289</v>
      </c>
      <c r="Q79" s="89">
        <v>700299</v>
      </c>
      <c r="R79" s="89">
        <v>187548</v>
      </c>
      <c r="S79" s="89">
        <v>140544</v>
      </c>
      <c r="T79" s="90">
        <v>194000</v>
      </c>
      <c r="U79" s="90">
        <v>0</v>
      </c>
      <c r="V79" s="90">
        <v>1117317</v>
      </c>
      <c r="W79" s="89">
        <v>1455115</v>
      </c>
      <c r="X79" s="89">
        <v>17889844</v>
      </c>
      <c r="Z79" s="25">
        <f t="shared" si="9"/>
        <v>17889844</v>
      </c>
      <c r="AA79" s="25">
        <f t="shared" si="10"/>
        <v>0</v>
      </c>
    </row>
    <row r="80" spans="1:27" s="33" customFormat="1" ht="27.75" customHeight="1">
      <c r="A80" s="92" t="s">
        <v>95</v>
      </c>
      <c r="B80" s="47">
        <v>6</v>
      </c>
      <c r="C80" s="48">
        <v>54</v>
      </c>
      <c r="D80" s="199">
        <v>13</v>
      </c>
      <c r="E80" s="144"/>
      <c r="F80" s="204"/>
      <c r="G80" s="144"/>
      <c r="H80" s="144"/>
      <c r="I80" s="144"/>
      <c r="J80" s="49">
        <v>1</v>
      </c>
      <c r="K80" s="143">
        <f t="shared" si="7"/>
        <v>6</v>
      </c>
      <c r="L80" s="32"/>
      <c r="M80" s="87">
        <f t="shared" si="8"/>
        <v>16965352</v>
      </c>
      <c r="N80" s="89">
        <v>12080828</v>
      </c>
      <c r="O80" s="89">
        <v>859681</v>
      </c>
      <c r="P80" s="89">
        <v>316297</v>
      </c>
      <c r="Q80" s="89">
        <v>654761</v>
      </c>
      <c r="R80" s="89">
        <v>109284</v>
      </c>
      <c r="S80" s="89">
        <v>74592</v>
      </c>
      <c r="T80" s="90">
        <v>204800</v>
      </c>
      <c r="U80" s="90">
        <v>0</v>
      </c>
      <c r="V80" s="90">
        <v>1302157</v>
      </c>
      <c r="W80" s="89">
        <v>1362952</v>
      </c>
      <c r="X80" s="89">
        <v>16965352</v>
      </c>
      <c r="Z80" s="25">
        <f t="shared" si="9"/>
        <v>16965352</v>
      </c>
      <c r="AA80" s="25">
        <f t="shared" si="10"/>
        <v>0</v>
      </c>
    </row>
    <row r="81" spans="1:27" s="33" customFormat="1" ht="27.75" customHeight="1">
      <c r="A81" s="92" t="s">
        <v>96</v>
      </c>
      <c r="B81" s="47">
        <v>7</v>
      </c>
      <c r="C81" s="48">
        <v>78</v>
      </c>
      <c r="D81" s="199">
        <v>14</v>
      </c>
      <c r="E81" s="144"/>
      <c r="F81" s="202">
        <v>2</v>
      </c>
      <c r="G81" s="145"/>
      <c r="H81" s="145">
        <v>1</v>
      </c>
      <c r="I81" s="145"/>
      <c r="J81" s="49">
        <v>1</v>
      </c>
      <c r="K81" s="143">
        <f t="shared" si="7"/>
        <v>7</v>
      </c>
      <c r="L81" s="32"/>
      <c r="M81" s="87">
        <f t="shared" si="8"/>
        <v>18476341</v>
      </c>
      <c r="N81" s="89">
        <v>13073836</v>
      </c>
      <c r="O81" s="89">
        <v>968892</v>
      </c>
      <c r="P81" s="89">
        <v>356484</v>
      </c>
      <c r="Q81" s="89">
        <v>704077</v>
      </c>
      <c r="R81" s="89">
        <v>70152</v>
      </c>
      <c r="S81" s="89">
        <v>39888</v>
      </c>
      <c r="T81" s="90">
        <v>212800</v>
      </c>
      <c r="U81" s="90">
        <v>0</v>
      </c>
      <c r="V81" s="90">
        <v>1587790</v>
      </c>
      <c r="W81" s="89">
        <v>1462422</v>
      </c>
      <c r="X81" s="89">
        <v>18476341</v>
      </c>
      <c r="Z81" s="25">
        <f t="shared" si="9"/>
        <v>18476341</v>
      </c>
      <c r="AA81" s="25">
        <f t="shared" si="10"/>
        <v>0</v>
      </c>
    </row>
    <row r="82" spans="1:27" s="33" customFormat="1" ht="27.75" customHeight="1">
      <c r="A82" s="92" t="s">
        <v>97</v>
      </c>
      <c r="B82" s="47">
        <v>7</v>
      </c>
      <c r="C82" s="48">
        <v>93</v>
      </c>
      <c r="D82" s="199">
        <v>14</v>
      </c>
      <c r="E82" s="144"/>
      <c r="F82" s="202">
        <v>2</v>
      </c>
      <c r="G82" s="145"/>
      <c r="H82" s="145">
        <v>1</v>
      </c>
      <c r="I82" s="145"/>
      <c r="J82" s="49">
        <v>1</v>
      </c>
      <c r="K82" s="143">
        <f t="shared" si="7"/>
        <v>7</v>
      </c>
      <c r="L82" s="32"/>
      <c r="M82" s="87">
        <f t="shared" si="8"/>
        <v>18464081</v>
      </c>
      <c r="N82" s="89">
        <v>12893052</v>
      </c>
      <c r="O82" s="89">
        <v>921671</v>
      </c>
      <c r="P82" s="89">
        <v>339098</v>
      </c>
      <c r="Q82" s="89">
        <v>696567</v>
      </c>
      <c r="R82" s="89">
        <v>148416</v>
      </c>
      <c r="S82" s="89">
        <v>104112</v>
      </c>
      <c r="T82" s="90">
        <v>230400</v>
      </c>
      <c r="U82" s="90">
        <v>0</v>
      </c>
      <c r="V82" s="90">
        <v>1673344</v>
      </c>
      <c r="W82" s="89">
        <v>1457421</v>
      </c>
      <c r="X82" s="89">
        <v>18464081</v>
      </c>
      <c r="Z82" s="25">
        <f t="shared" si="9"/>
        <v>18464081</v>
      </c>
      <c r="AA82" s="25">
        <f t="shared" si="10"/>
        <v>0</v>
      </c>
    </row>
    <row r="83" spans="1:27" s="33" customFormat="1" ht="27.75" customHeight="1">
      <c r="A83" s="92" t="s">
        <v>98</v>
      </c>
      <c r="B83" s="47">
        <v>7</v>
      </c>
      <c r="C83" s="48">
        <v>79</v>
      </c>
      <c r="D83" s="199">
        <v>14</v>
      </c>
      <c r="E83" s="144"/>
      <c r="F83" s="202">
        <v>2</v>
      </c>
      <c r="G83" s="145"/>
      <c r="H83" s="145">
        <v>1</v>
      </c>
      <c r="I83" s="145"/>
      <c r="J83" s="49">
        <v>1</v>
      </c>
      <c r="K83" s="143">
        <f t="shared" si="7"/>
        <v>7</v>
      </c>
      <c r="L83" s="32"/>
      <c r="M83" s="87">
        <f t="shared" si="8"/>
        <v>18280422</v>
      </c>
      <c r="N83" s="89">
        <v>13196059</v>
      </c>
      <c r="O83" s="89">
        <v>954999</v>
      </c>
      <c r="P83" s="89">
        <v>351378</v>
      </c>
      <c r="Q83" s="89">
        <v>713480</v>
      </c>
      <c r="R83" s="89">
        <v>70152</v>
      </c>
      <c r="S83" s="89">
        <v>39888</v>
      </c>
      <c r="T83" s="90">
        <v>220800</v>
      </c>
      <c r="U83" s="90">
        <v>0</v>
      </c>
      <c r="V83" s="90">
        <v>1262358</v>
      </c>
      <c r="W83" s="89">
        <v>1471308</v>
      </c>
      <c r="X83" s="89">
        <v>18280422</v>
      </c>
      <c r="Z83" s="25">
        <f t="shared" si="9"/>
        <v>18280422</v>
      </c>
      <c r="AA83" s="25">
        <f t="shared" si="10"/>
        <v>0</v>
      </c>
    </row>
    <row r="84" spans="1:27" s="33" customFormat="1" ht="27.75" customHeight="1">
      <c r="A84" s="92" t="s">
        <v>99</v>
      </c>
      <c r="B84" s="47">
        <v>7</v>
      </c>
      <c r="C84" s="48">
        <v>64</v>
      </c>
      <c r="D84" s="199">
        <v>15</v>
      </c>
      <c r="E84" s="144"/>
      <c r="F84" s="202">
        <v>1</v>
      </c>
      <c r="G84" s="145"/>
      <c r="H84" s="145">
        <v>1</v>
      </c>
      <c r="I84" s="145"/>
      <c r="J84" s="49">
        <v>1</v>
      </c>
      <c r="K84" s="143">
        <f t="shared" si="7"/>
        <v>7</v>
      </c>
      <c r="L84" s="32"/>
      <c r="M84" s="87">
        <f t="shared" si="8"/>
        <v>19772294</v>
      </c>
      <c r="N84" s="89">
        <v>14023983</v>
      </c>
      <c r="O84" s="89">
        <v>1016438</v>
      </c>
      <c r="P84" s="89">
        <v>373970</v>
      </c>
      <c r="Q84" s="89">
        <v>753628</v>
      </c>
      <c r="R84" s="89">
        <v>109284</v>
      </c>
      <c r="S84" s="89">
        <v>69408</v>
      </c>
      <c r="T84" s="90">
        <v>229200</v>
      </c>
      <c r="U84" s="90">
        <v>0</v>
      </c>
      <c r="V84" s="90">
        <v>1630041</v>
      </c>
      <c r="W84" s="89">
        <v>1566342</v>
      </c>
      <c r="X84" s="89">
        <v>19772294</v>
      </c>
      <c r="Z84" s="25">
        <f t="shared" si="9"/>
        <v>19772294</v>
      </c>
      <c r="AA84" s="25">
        <f t="shared" si="10"/>
        <v>0</v>
      </c>
    </row>
    <row r="85" spans="1:27" s="33" customFormat="1" ht="27.75" customHeight="1">
      <c r="A85" s="92" t="s">
        <v>100</v>
      </c>
      <c r="B85" s="47">
        <v>7</v>
      </c>
      <c r="C85" s="48">
        <v>50</v>
      </c>
      <c r="D85" s="199">
        <v>15</v>
      </c>
      <c r="E85" s="144"/>
      <c r="F85" s="204"/>
      <c r="G85" s="144"/>
      <c r="H85" s="144"/>
      <c r="I85" s="144"/>
      <c r="J85" s="49">
        <v>1</v>
      </c>
      <c r="K85" s="143">
        <f t="shared" si="7"/>
        <v>7</v>
      </c>
      <c r="L85" s="32"/>
      <c r="M85" s="87">
        <f t="shared" si="8"/>
        <v>20761396</v>
      </c>
      <c r="N85" s="89">
        <v>14730586</v>
      </c>
      <c r="O85" s="89">
        <v>1129597</v>
      </c>
      <c r="P85" s="89">
        <v>415619</v>
      </c>
      <c r="Q85" s="89">
        <v>796637</v>
      </c>
      <c r="R85" s="89">
        <v>70152</v>
      </c>
      <c r="S85" s="89">
        <v>36432</v>
      </c>
      <c r="T85" s="90">
        <v>195200</v>
      </c>
      <c r="U85" s="90">
        <v>0</v>
      </c>
      <c r="V85" s="90">
        <v>1741794</v>
      </c>
      <c r="W85" s="89">
        <v>1645379</v>
      </c>
      <c r="X85" s="89">
        <v>20761396</v>
      </c>
      <c r="Z85" s="25">
        <f t="shared" si="9"/>
        <v>20761396</v>
      </c>
      <c r="AA85" s="25">
        <f t="shared" si="10"/>
        <v>0</v>
      </c>
    </row>
    <row r="86" spans="1:27" s="33" customFormat="1" ht="27.75" customHeight="1">
      <c r="A86" s="92" t="s">
        <v>101</v>
      </c>
      <c r="B86" s="47">
        <v>7</v>
      </c>
      <c r="C86" s="48">
        <v>37</v>
      </c>
      <c r="D86" s="199">
        <v>14</v>
      </c>
      <c r="E86" s="144"/>
      <c r="F86" s="202">
        <v>1</v>
      </c>
      <c r="G86" s="145"/>
      <c r="H86" s="145">
        <v>1</v>
      </c>
      <c r="I86" s="145"/>
      <c r="J86" s="49">
        <v>1</v>
      </c>
      <c r="K86" s="143">
        <f t="shared" si="7"/>
        <v>7</v>
      </c>
      <c r="L86" s="32"/>
      <c r="M86" s="87">
        <f t="shared" si="8"/>
        <v>19067521</v>
      </c>
      <c r="N86" s="89">
        <v>13435437</v>
      </c>
      <c r="O86" s="89">
        <v>1005563</v>
      </c>
      <c r="P86" s="89">
        <v>369980</v>
      </c>
      <c r="Q86" s="89">
        <v>725922</v>
      </c>
      <c r="R86" s="89">
        <v>70152</v>
      </c>
      <c r="S86" s="89">
        <v>32976</v>
      </c>
      <c r="T86" s="90">
        <v>222600</v>
      </c>
      <c r="U86" s="90">
        <v>0</v>
      </c>
      <c r="V86" s="90">
        <v>1715150</v>
      </c>
      <c r="W86" s="89">
        <v>1489741</v>
      </c>
      <c r="X86" s="89">
        <v>19067521</v>
      </c>
      <c r="Z86" s="25">
        <f t="shared" si="9"/>
        <v>19067521</v>
      </c>
      <c r="AA86" s="25">
        <f t="shared" si="10"/>
        <v>0</v>
      </c>
    </row>
    <row r="87" spans="1:27" s="33" customFormat="1" ht="27.75" customHeight="1">
      <c r="A87" s="92" t="s">
        <v>102</v>
      </c>
      <c r="B87" s="47">
        <v>6</v>
      </c>
      <c r="C87" s="48">
        <v>60</v>
      </c>
      <c r="D87" s="199">
        <v>13</v>
      </c>
      <c r="E87" s="144"/>
      <c r="F87" s="205"/>
      <c r="G87" s="144"/>
      <c r="H87" s="144"/>
      <c r="I87" s="144"/>
      <c r="J87" s="49">
        <v>1</v>
      </c>
      <c r="K87" s="143">
        <f t="shared" si="7"/>
        <v>6</v>
      </c>
      <c r="L87" s="32"/>
      <c r="M87" s="87">
        <f t="shared" si="8"/>
        <v>18093526</v>
      </c>
      <c r="N87" s="89">
        <v>12703116</v>
      </c>
      <c r="O87" s="89">
        <v>960911</v>
      </c>
      <c r="P87" s="89">
        <v>353552</v>
      </c>
      <c r="Q87" s="89">
        <v>685394</v>
      </c>
      <c r="R87" s="89">
        <v>70152</v>
      </c>
      <c r="S87" s="89">
        <v>32976</v>
      </c>
      <c r="T87" s="90">
        <v>203600</v>
      </c>
      <c r="U87" s="90">
        <v>0</v>
      </c>
      <c r="V87" s="90">
        <v>1664652</v>
      </c>
      <c r="W87" s="89">
        <v>1419173</v>
      </c>
      <c r="X87" s="89">
        <v>18093526</v>
      </c>
      <c r="Z87" s="25">
        <f t="shared" si="9"/>
        <v>18093526</v>
      </c>
      <c r="AA87" s="25">
        <f t="shared" si="10"/>
        <v>0</v>
      </c>
    </row>
    <row r="88" spans="1:27" s="33" customFormat="1" ht="27.75" customHeight="1">
      <c r="A88" s="92" t="s">
        <v>103</v>
      </c>
      <c r="B88" s="47">
        <v>9</v>
      </c>
      <c r="C88" s="48">
        <v>50</v>
      </c>
      <c r="D88" s="199">
        <v>19</v>
      </c>
      <c r="E88" s="144"/>
      <c r="F88" s="204"/>
      <c r="G88" s="144"/>
      <c r="H88" s="144"/>
      <c r="I88" s="144"/>
      <c r="J88" s="49">
        <v>1</v>
      </c>
      <c r="K88" s="143">
        <f t="shared" si="7"/>
        <v>9</v>
      </c>
      <c r="L88" s="32"/>
      <c r="M88" s="87">
        <f t="shared" si="8"/>
        <v>22521326</v>
      </c>
      <c r="N88" s="89">
        <v>16194391</v>
      </c>
      <c r="O88" s="89">
        <v>1115346</v>
      </c>
      <c r="P88" s="89">
        <v>410350</v>
      </c>
      <c r="Q88" s="89">
        <v>877482</v>
      </c>
      <c r="R88" s="89">
        <v>148416</v>
      </c>
      <c r="S88" s="89">
        <v>128520</v>
      </c>
      <c r="T88" s="90">
        <v>217200</v>
      </c>
      <c r="U88" s="90">
        <v>0</v>
      </c>
      <c r="V88" s="90">
        <v>1655883</v>
      </c>
      <c r="W88" s="89">
        <v>1773738</v>
      </c>
      <c r="X88" s="89">
        <v>22521326</v>
      </c>
      <c r="Z88" s="25">
        <f t="shared" si="9"/>
        <v>22521326</v>
      </c>
      <c r="AA88" s="25">
        <f t="shared" si="10"/>
        <v>0</v>
      </c>
    </row>
    <row r="89" spans="1:27" s="33" customFormat="1" ht="27.75" customHeight="1">
      <c r="A89" s="92" t="s">
        <v>48</v>
      </c>
      <c r="B89" s="47">
        <v>7</v>
      </c>
      <c r="C89" s="48">
        <v>79</v>
      </c>
      <c r="D89" s="199">
        <v>14</v>
      </c>
      <c r="E89" s="144"/>
      <c r="F89" s="202">
        <v>2</v>
      </c>
      <c r="G89" s="145"/>
      <c r="H89" s="145">
        <v>1</v>
      </c>
      <c r="I89" s="145"/>
      <c r="J89" s="49">
        <v>1</v>
      </c>
      <c r="K89" s="143">
        <f t="shared" si="7"/>
        <v>7</v>
      </c>
      <c r="L89" s="32"/>
      <c r="M89" s="87">
        <f t="shared" si="8"/>
        <v>18290846</v>
      </c>
      <c r="N89" s="89">
        <v>13048112</v>
      </c>
      <c r="O89" s="89">
        <v>969603</v>
      </c>
      <c r="P89" s="89">
        <v>356724</v>
      </c>
      <c r="Q89" s="89">
        <v>704097</v>
      </c>
      <c r="R89" s="89">
        <v>70152</v>
      </c>
      <c r="S89" s="89">
        <v>34704</v>
      </c>
      <c r="T89" s="90">
        <v>230400</v>
      </c>
      <c r="U89" s="90">
        <v>0</v>
      </c>
      <c r="V89" s="90">
        <v>1424235</v>
      </c>
      <c r="W89" s="89">
        <v>1452819</v>
      </c>
      <c r="X89" s="89">
        <v>18290846</v>
      </c>
      <c r="Z89" s="25">
        <f t="shared" si="9"/>
        <v>18290846</v>
      </c>
      <c r="AA89" s="25">
        <f t="shared" si="10"/>
        <v>0</v>
      </c>
    </row>
    <row r="90" spans="1:27" s="33" customFormat="1" ht="27.75" customHeight="1">
      <c r="A90" s="92" t="s">
        <v>104</v>
      </c>
      <c r="B90" s="47">
        <v>7</v>
      </c>
      <c r="C90" s="48">
        <v>45</v>
      </c>
      <c r="D90" s="199">
        <v>14</v>
      </c>
      <c r="E90" s="144"/>
      <c r="F90" s="202">
        <v>2</v>
      </c>
      <c r="G90" s="145"/>
      <c r="H90" s="145">
        <v>1</v>
      </c>
      <c r="I90" s="145"/>
      <c r="J90" s="49">
        <v>0</v>
      </c>
      <c r="K90" s="143">
        <f t="shared" si="7"/>
        <v>7</v>
      </c>
      <c r="L90" s="32"/>
      <c r="M90" s="87">
        <f t="shared" si="8"/>
        <v>17304642</v>
      </c>
      <c r="N90" s="89">
        <v>12481685</v>
      </c>
      <c r="O90" s="89">
        <v>949339</v>
      </c>
      <c r="P90" s="89">
        <v>349289</v>
      </c>
      <c r="Q90" s="89">
        <v>675494</v>
      </c>
      <c r="R90" s="89">
        <v>39132</v>
      </c>
      <c r="S90" s="89">
        <v>32976</v>
      </c>
      <c r="T90" s="90">
        <v>194600</v>
      </c>
      <c r="U90" s="90">
        <v>0</v>
      </c>
      <c r="V90" s="90">
        <v>1194816</v>
      </c>
      <c r="W90" s="89">
        <v>1387311</v>
      </c>
      <c r="X90" s="89">
        <v>17304642</v>
      </c>
      <c r="Z90" s="25">
        <f t="shared" si="9"/>
        <v>17304642</v>
      </c>
      <c r="AA90" s="25">
        <f t="shared" si="10"/>
        <v>0</v>
      </c>
    </row>
    <row r="91" spans="1:27" s="33" customFormat="1" ht="27.75" customHeight="1">
      <c r="A91" s="92" t="s">
        <v>109</v>
      </c>
      <c r="B91" s="47">
        <v>6</v>
      </c>
      <c r="C91" s="48">
        <v>31</v>
      </c>
      <c r="D91" s="199">
        <v>13</v>
      </c>
      <c r="E91" s="144"/>
      <c r="F91" s="202"/>
      <c r="G91" s="144"/>
      <c r="H91" s="144"/>
      <c r="I91" s="144"/>
      <c r="J91" s="49">
        <v>0</v>
      </c>
      <c r="K91" s="143">
        <f t="shared" si="7"/>
        <v>6</v>
      </c>
      <c r="L91" s="32"/>
      <c r="M91" s="87">
        <f t="shared" si="8"/>
        <v>14468675</v>
      </c>
      <c r="N91" s="89">
        <v>10441652</v>
      </c>
      <c r="O91" s="89">
        <v>706826</v>
      </c>
      <c r="P91" s="89">
        <v>260069</v>
      </c>
      <c r="Q91" s="89">
        <v>566114</v>
      </c>
      <c r="R91" s="89">
        <v>117396</v>
      </c>
      <c r="S91" s="89">
        <v>104112</v>
      </c>
      <c r="T91" s="90">
        <v>169600</v>
      </c>
      <c r="U91" s="90">
        <v>0</v>
      </c>
      <c r="V91" s="90">
        <v>923952</v>
      </c>
      <c r="W91" s="89">
        <v>1178954</v>
      </c>
      <c r="X91" s="89">
        <v>14468675</v>
      </c>
      <c r="Z91" s="25">
        <f t="shared" si="9"/>
        <v>14468675</v>
      </c>
      <c r="AA91" s="25">
        <f t="shared" si="10"/>
        <v>0</v>
      </c>
    </row>
    <row r="92" spans="1:27" s="33" customFormat="1" ht="27.75" customHeight="1">
      <c r="A92" s="92" t="s">
        <v>201</v>
      </c>
      <c r="B92" s="47">
        <v>7</v>
      </c>
      <c r="C92" s="48">
        <v>59</v>
      </c>
      <c r="D92" s="199">
        <v>15</v>
      </c>
      <c r="E92" s="144"/>
      <c r="F92" s="202">
        <v>2</v>
      </c>
      <c r="G92" s="145"/>
      <c r="H92" s="145">
        <v>1</v>
      </c>
      <c r="I92" s="145"/>
      <c r="J92" s="49">
        <v>0</v>
      </c>
      <c r="K92" s="143">
        <f t="shared" si="7"/>
        <v>7</v>
      </c>
      <c r="L92" s="32"/>
      <c r="M92" s="87">
        <f t="shared" si="8"/>
        <v>16410761</v>
      </c>
      <c r="N92" s="89">
        <v>11788526</v>
      </c>
      <c r="O92" s="89">
        <v>766422</v>
      </c>
      <c r="P92" s="89">
        <v>281982</v>
      </c>
      <c r="Q92" s="89">
        <v>640535</v>
      </c>
      <c r="R92" s="89">
        <v>195660</v>
      </c>
      <c r="S92" s="89">
        <v>170064</v>
      </c>
      <c r="T92" s="90">
        <v>179200</v>
      </c>
      <c r="U92" s="90">
        <v>0</v>
      </c>
      <c r="V92" s="90">
        <v>1041441</v>
      </c>
      <c r="W92" s="89">
        <v>1346931</v>
      </c>
      <c r="X92" s="89">
        <v>16410761</v>
      </c>
      <c r="Z92" s="25">
        <f t="shared" si="9"/>
        <v>16410761</v>
      </c>
      <c r="AA92" s="25">
        <f t="shared" si="10"/>
        <v>0</v>
      </c>
    </row>
    <row r="93" spans="1:27" s="33" customFormat="1" ht="27.75" customHeight="1">
      <c r="A93" s="92" t="s">
        <v>105</v>
      </c>
      <c r="B93" s="47">
        <v>7</v>
      </c>
      <c r="C93" s="48">
        <v>53</v>
      </c>
      <c r="D93" s="199">
        <v>14</v>
      </c>
      <c r="E93" s="144"/>
      <c r="F93" s="202">
        <v>2</v>
      </c>
      <c r="G93" s="145"/>
      <c r="H93" s="145">
        <v>1</v>
      </c>
      <c r="I93" s="145"/>
      <c r="J93" s="49">
        <v>0</v>
      </c>
      <c r="K93" s="143">
        <f t="shared" si="7"/>
        <v>7</v>
      </c>
      <c r="L93" s="32"/>
      <c r="M93" s="87">
        <f t="shared" si="8"/>
        <v>16804366</v>
      </c>
      <c r="N93" s="89">
        <v>12112063</v>
      </c>
      <c r="O93" s="89">
        <v>886928</v>
      </c>
      <c r="P93" s="89">
        <v>326326</v>
      </c>
      <c r="Q93" s="89">
        <v>657465</v>
      </c>
      <c r="R93" s="89">
        <v>78264</v>
      </c>
      <c r="S93" s="89">
        <v>67680</v>
      </c>
      <c r="T93" s="90">
        <v>194000</v>
      </c>
      <c r="U93" s="90">
        <v>0</v>
      </c>
      <c r="V93" s="90">
        <v>1122105</v>
      </c>
      <c r="W93" s="89">
        <v>1359535</v>
      </c>
      <c r="X93" s="89">
        <v>16804366</v>
      </c>
      <c r="Z93" s="25">
        <f t="shared" si="9"/>
        <v>16804366</v>
      </c>
      <c r="AA93" s="25">
        <f t="shared" si="10"/>
        <v>0</v>
      </c>
    </row>
    <row r="94" spans="1:27" s="33" customFormat="1" ht="27.75" customHeight="1">
      <c r="A94" s="92" t="s">
        <v>110</v>
      </c>
      <c r="B94" s="47">
        <v>7</v>
      </c>
      <c r="C94" s="48">
        <v>43</v>
      </c>
      <c r="D94" s="199">
        <v>14</v>
      </c>
      <c r="E94" s="144"/>
      <c r="F94" s="202">
        <v>2</v>
      </c>
      <c r="G94" s="145"/>
      <c r="H94" s="145">
        <v>1</v>
      </c>
      <c r="I94" s="145"/>
      <c r="J94" s="49">
        <v>1</v>
      </c>
      <c r="K94" s="143">
        <f t="shared" si="7"/>
        <v>7</v>
      </c>
      <c r="L94" s="32"/>
      <c r="M94" s="87">
        <f t="shared" si="8"/>
        <v>16964199</v>
      </c>
      <c r="N94" s="89">
        <v>12216874</v>
      </c>
      <c r="O94" s="89">
        <v>815215</v>
      </c>
      <c r="P94" s="89">
        <v>299935</v>
      </c>
      <c r="Q94" s="89">
        <v>659034</v>
      </c>
      <c r="R94" s="89">
        <v>148416</v>
      </c>
      <c r="S94" s="89">
        <v>107568</v>
      </c>
      <c r="T94" s="90">
        <v>223800</v>
      </c>
      <c r="U94" s="90">
        <v>0</v>
      </c>
      <c r="V94" s="90">
        <v>1124094</v>
      </c>
      <c r="W94" s="89">
        <v>1369263</v>
      </c>
      <c r="X94" s="89">
        <v>16964199</v>
      </c>
      <c r="Z94" s="25">
        <f t="shared" si="9"/>
        <v>16964199</v>
      </c>
      <c r="AA94" s="25">
        <f t="shared" si="10"/>
        <v>0</v>
      </c>
    </row>
    <row r="95" spans="1:27" s="33" customFormat="1" ht="27.75" customHeight="1">
      <c r="A95" s="92" t="s">
        <v>55</v>
      </c>
      <c r="B95" s="47">
        <v>6</v>
      </c>
      <c r="C95" s="48">
        <v>44</v>
      </c>
      <c r="D95" s="199">
        <v>13</v>
      </c>
      <c r="E95" s="144"/>
      <c r="F95" s="202"/>
      <c r="G95" s="144"/>
      <c r="H95" s="144"/>
      <c r="I95" s="144"/>
      <c r="J95" s="49">
        <v>1</v>
      </c>
      <c r="K95" s="143">
        <f t="shared" si="7"/>
        <v>6</v>
      </c>
      <c r="L95" s="32"/>
      <c r="M95" s="87">
        <f t="shared" si="8"/>
        <v>15219454</v>
      </c>
      <c r="N95" s="89">
        <v>10887521</v>
      </c>
      <c r="O95" s="89">
        <v>725756</v>
      </c>
      <c r="P95" s="89">
        <v>267043</v>
      </c>
      <c r="Q95" s="89">
        <v>587004</v>
      </c>
      <c r="R95" s="89">
        <v>148416</v>
      </c>
      <c r="S95" s="89">
        <v>104112</v>
      </c>
      <c r="T95" s="90">
        <v>204800</v>
      </c>
      <c r="U95" s="90">
        <v>0</v>
      </c>
      <c r="V95" s="90">
        <v>1067601</v>
      </c>
      <c r="W95" s="89">
        <v>1227201</v>
      </c>
      <c r="X95" s="89">
        <v>15219454</v>
      </c>
      <c r="Z95" s="25">
        <f t="shared" si="9"/>
        <v>15219454</v>
      </c>
      <c r="AA95" s="25">
        <f t="shared" si="10"/>
        <v>0</v>
      </c>
    </row>
    <row r="96" spans="1:27" s="33" customFormat="1" ht="27.75" customHeight="1">
      <c r="A96" s="92" t="s">
        <v>56</v>
      </c>
      <c r="B96" s="47">
        <v>7</v>
      </c>
      <c r="C96" s="48">
        <v>49</v>
      </c>
      <c r="D96" s="199">
        <v>14</v>
      </c>
      <c r="E96" s="144"/>
      <c r="F96" s="202">
        <v>1</v>
      </c>
      <c r="G96" s="145"/>
      <c r="H96" s="145">
        <v>1</v>
      </c>
      <c r="I96" s="145"/>
      <c r="J96" s="49">
        <v>1</v>
      </c>
      <c r="K96" s="143">
        <f t="shared" si="7"/>
        <v>7</v>
      </c>
      <c r="L96" s="32"/>
      <c r="M96" s="87">
        <f t="shared" si="8"/>
        <v>16832152</v>
      </c>
      <c r="N96" s="89">
        <v>12112941</v>
      </c>
      <c r="O96" s="89">
        <v>849221</v>
      </c>
      <c r="P96" s="89">
        <v>312452</v>
      </c>
      <c r="Q96" s="89">
        <v>651914</v>
      </c>
      <c r="R96" s="89">
        <v>109284</v>
      </c>
      <c r="S96" s="89">
        <v>69408</v>
      </c>
      <c r="T96" s="90">
        <v>210400</v>
      </c>
      <c r="U96" s="90">
        <v>0</v>
      </c>
      <c r="V96" s="90">
        <v>1150515</v>
      </c>
      <c r="W96" s="89">
        <v>1366017</v>
      </c>
      <c r="X96" s="89">
        <v>16832152</v>
      </c>
      <c r="Z96" s="25">
        <f t="shared" si="9"/>
        <v>16832152</v>
      </c>
      <c r="AA96" s="25">
        <f t="shared" si="10"/>
        <v>0</v>
      </c>
    </row>
    <row r="97" spans="1:27" s="33" customFormat="1" ht="27.75" customHeight="1">
      <c r="A97" s="92" t="s">
        <v>57</v>
      </c>
      <c r="B97" s="47">
        <v>7</v>
      </c>
      <c r="C97" s="48">
        <v>26</v>
      </c>
      <c r="D97" s="199">
        <v>14</v>
      </c>
      <c r="E97" s="144"/>
      <c r="F97" s="202">
        <v>1</v>
      </c>
      <c r="G97" s="145"/>
      <c r="H97" s="145">
        <v>1</v>
      </c>
      <c r="I97" s="145"/>
      <c r="J97" s="49">
        <v>0</v>
      </c>
      <c r="K97" s="143">
        <f t="shared" si="7"/>
        <v>7</v>
      </c>
      <c r="L97" s="32"/>
      <c r="M97" s="87">
        <f t="shared" si="8"/>
        <v>13638439</v>
      </c>
      <c r="N97" s="89">
        <v>9792681</v>
      </c>
      <c r="O97" s="89">
        <v>510696</v>
      </c>
      <c r="P97" s="89">
        <v>187914</v>
      </c>
      <c r="Q97" s="89">
        <v>531819</v>
      </c>
      <c r="R97" s="89">
        <v>273924</v>
      </c>
      <c r="S97" s="89">
        <v>242928</v>
      </c>
      <c r="T97" s="90">
        <v>141600</v>
      </c>
      <c r="U97" s="90">
        <v>0</v>
      </c>
      <c r="V97" s="90">
        <v>816489</v>
      </c>
      <c r="W97" s="89">
        <v>1140388</v>
      </c>
      <c r="X97" s="89">
        <v>13638439</v>
      </c>
      <c r="Z97" s="25">
        <f t="shared" si="9"/>
        <v>13638439</v>
      </c>
      <c r="AA97" s="25">
        <f t="shared" si="10"/>
        <v>0</v>
      </c>
    </row>
    <row r="98" spans="1:27" s="33" customFormat="1" ht="27.75" customHeight="1">
      <c r="A98" s="92" t="s">
        <v>59</v>
      </c>
      <c r="B98" s="47">
        <v>7</v>
      </c>
      <c r="C98" s="48">
        <v>41</v>
      </c>
      <c r="D98" s="199">
        <v>14</v>
      </c>
      <c r="E98" s="144"/>
      <c r="F98" s="202">
        <v>2</v>
      </c>
      <c r="G98" s="145"/>
      <c r="H98" s="145">
        <v>1</v>
      </c>
      <c r="I98" s="145"/>
      <c r="J98" s="49">
        <v>1</v>
      </c>
      <c r="K98" s="143">
        <f aca="true" t="shared" si="11" ref="K98:K105">+IF(B98&lt;=10,B98,0)</f>
        <v>7</v>
      </c>
      <c r="L98" s="32"/>
      <c r="M98" s="87">
        <f t="shared" si="8"/>
        <v>16733599</v>
      </c>
      <c r="N98" s="89">
        <v>11924752</v>
      </c>
      <c r="O98" s="89">
        <v>799320</v>
      </c>
      <c r="P98" s="89">
        <v>294085</v>
      </c>
      <c r="Q98" s="89">
        <v>641483</v>
      </c>
      <c r="R98" s="89">
        <v>148416</v>
      </c>
      <c r="S98" s="89">
        <v>104112</v>
      </c>
      <c r="T98" s="90">
        <v>230400</v>
      </c>
      <c r="U98" s="90">
        <v>0</v>
      </c>
      <c r="V98" s="90">
        <v>1251486</v>
      </c>
      <c r="W98" s="89">
        <v>1339545</v>
      </c>
      <c r="X98" s="89">
        <v>16733599</v>
      </c>
      <c r="Z98" s="25">
        <f t="shared" si="9"/>
        <v>16733599</v>
      </c>
      <c r="AA98" s="25">
        <f t="shared" si="10"/>
        <v>0</v>
      </c>
    </row>
    <row r="99" spans="1:27" s="33" customFormat="1" ht="27.75" customHeight="1">
      <c r="A99" s="92" t="s">
        <v>106</v>
      </c>
      <c r="B99" s="47">
        <v>7</v>
      </c>
      <c r="C99" s="48">
        <v>54</v>
      </c>
      <c r="D99" s="199">
        <v>14</v>
      </c>
      <c r="E99" s="144"/>
      <c r="F99" s="202">
        <v>2</v>
      </c>
      <c r="G99" s="145"/>
      <c r="H99" s="145">
        <v>1</v>
      </c>
      <c r="I99" s="145"/>
      <c r="J99" s="49">
        <v>0</v>
      </c>
      <c r="K99" s="143">
        <f t="shared" si="11"/>
        <v>7</v>
      </c>
      <c r="L99" s="32"/>
      <c r="M99" s="87">
        <f t="shared" si="8"/>
        <v>14636617</v>
      </c>
      <c r="N99" s="89">
        <v>10529241</v>
      </c>
      <c r="O99" s="89">
        <v>630367</v>
      </c>
      <c r="P99" s="89">
        <v>231937</v>
      </c>
      <c r="Q99" s="89">
        <v>570547</v>
      </c>
      <c r="R99" s="89">
        <v>195660</v>
      </c>
      <c r="S99" s="89">
        <v>180720</v>
      </c>
      <c r="T99" s="90">
        <v>169600</v>
      </c>
      <c r="U99" s="90">
        <v>0</v>
      </c>
      <c r="V99" s="90">
        <v>935174</v>
      </c>
      <c r="W99" s="89">
        <v>1193371</v>
      </c>
      <c r="X99" s="89">
        <v>14636617</v>
      </c>
      <c r="Z99" s="25">
        <f t="shared" si="9"/>
        <v>14636617</v>
      </c>
      <c r="AA99" s="25">
        <f t="shared" si="10"/>
        <v>0</v>
      </c>
    </row>
    <row r="100" spans="1:27" s="33" customFormat="1" ht="27.75" customHeight="1">
      <c r="A100" s="92" t="s">
        <v>58</v>
      </c>
      <c r="B100" s="47">
        <v>6</v>
      </c>
      <c r="C100" s="48">
        <v>38</v>
      </c>
      <c r="D100" s="199">
        <v>13</v>
      </c>
      <c r="E100" s="144"/>
      <c r="F100" s="206"/>
      <c r="G100" s="144"/>
      <c r="H100" s="144"/>
      <c r="I100" s="144"/>
      <c r="J100" s="49">
        <v>1</v>
      </c>
      <c r="K100" s="143">
        <f t="shared" si="11"/>
        <v>6</v>
      </c>
      <c r="L100" s="32"/>
      <c r="M100" s="87">
        <f t="shared" si="8"/>
        <v>15932453</v>
      </c>
      <c r="N100" s="89">
        <v>11320527</v>
      </c>
      <c r="O100" s="89">
        <v>764529</v>
      </c>
      <c r="P100" s="89">
        <v>281272</v>
      </c>
      <c r="Q100" s="89">
        <v>608821</v>
      </c>
      <c r="R100" s="89">
        <v>148416</v>
      </c>
      <c r="S100" s="89">
        <v>109296</v>
      </c>
      <c r="T100" s="90">
        <v>219600</v>
      </c>
      <c r="U100" s="90">
        <v>0</v>
      </c>
      <c r="V100" s="90">
        <v>1193528</v>
      </c>
      <c r="W100" s="89">
        <v>1286464</v>
      </c>
      <c r="X100" s="89">
        <v>15932453</v>
      </c>
      <c r="Z100" s="25">
        <f t="shared" si="9"/>
        <v>15932453</v>
      </c>
      <c r="AA100" s="25">
        <f t="shared" si="10"/>
        <v>0</v>
      </c>
    </row>
    <row r="101" spans="1:27" s="33" customFormat="1" ht="27.75" customHeight="1">
      <c r="A101" s="92" t="s">
        <v>60</v>
      </c>
      <c r="B101" s="47">
        <v>6</v>
      </c>
      <c r="C101" s="48">
        <v>24</v>
      </c>
      <c r="D101" s="199">
        <v>13</v>
      </c>
      <c r="E101" s="144"/>
      <c r="F101" s="206"/>
      <c r="G101" s="144"/>
      <c r="H101" s="144"/>
      <c r="I101" s="144"/>
      <c r="J101" s="49">
        <v>0</v>
      </c>
      <c r="K101" s="143">
        <f t="shared" si="11"/>
        <v>6</v>
      </c>
      <c r="L101" s="32"/>
      <c r="M101" s="87">
        <f t="shared" si="8"/>
        <v>14401314</v>
      </c>
      <c r="N101" s="89">
        <v>10251068</v>
      </c>
      <c r="O101" s="89">
        <v>629226</v>
      </c>
      <c r="P101" s="89">
        <v>231520</v>
      </c>
      <c r="Q101" s="89">
        <v>552300</v>
      </c>
      <c r="R101" s="89">
        <v>195660</v>
      </c>
      <c r="S101" s="89">
        <v>178704</v>
      </c>
      <c r="T101" s="90">
        <v>179200</v>
      </c>
      <c r="U101" s="90">
        <v>0</v>
      </c>
      <c r="V101" s="90">
        <v>1007228</v>
      </c>
      <c r="W101" s="89">
        <v>1176408</v>
      </c>
      <c r="X101" s="89">
        <v>14401314</v>
      </c>
      <c r="Z101" s="25">
        <f t="shared" si="9"/>
        <v>14401314</v>
      </c>
      <c r="AA101" s="25">
        <f t="shared" si="10"/>
        <v>0</v>
      </c>
    </row>
    <row r="102" spans="1:27" s="33" customFormat="1" ht="27.75" customHeight="1">
      <c r="A102" s="92" t="s">
        <v>47</v>
      </c>
      <c r="B102" s="47">
        <v>6</v>
      </c>
      <c r="C102" s="48">
        <v>28</v>
      </c>
      <c r="D102" s="199">
        <v>13</v>
      </c>
      <c r="E102" s="144"/>
      <c r="F102" s="206"/>
      <c r="G102" s="144"/>
      <c r="H102" s="144"/>
      <c r="I102" s="144"/>
      <c r="J102" s="49">
        <v>1</v>
      </c>
      <c r="K102" s="143">
        <f t="shared" si="11"/>
        <v>6</v>
      </c>
      <c r="L102" s="32"/>
      <c r="M102" s="87">
        <f t="shared" si="8"/>
        <v>15634505</v>
      </c>
      <c r="N102" s="89">
        <v>10857952</v>
      </c>
      <c r="O102" s="89">
        <v>845963</v>
      </c>
      <c r="P102" s="89">
        <v>311259</v>
      </c>
      <c r="Q102" s="89">
        <v>590593</v>
      </c>
      <c r="R102" s="89">
        <v>102192</v>
      </c>
      <c r="S102" s="89">
        <v>63216</v>
      </c>
      <c r="T102" s="90">
        <v>202400</v>
      </c>
      <c r="U102" s="90">
        <v>0</v>
      </c>
      <c r="V102" s="90">
        <v>1337065</v>
      </c>
      <c r="W102" s="89">
        <v>1323865</v>
      </c>
      <c r="X102" s="89">
        <v>15634505</v>
      </c>
      <c r="Z102" s="25">
        <f t="shared" si="9"/>
        <v>15634505</v>
      </c>
      <c r="AA102" s="25">
        <f t="shared" si="10"/>
        <v>0</v>
      </c>
    </row>
    <row r="103" spans="1:27" s="33" customFormat="1" ht="27.75" customHeight="1">
      <c r="A103" s="92" t="s">
        <v>107</v>
      </c>
      <c r="B103" s="47">
        <v>6</v>
      </c>
      <c r="C103" s="48">
        <v>30</v>
      </c>
      <c r="D103" s="199">
        <v>13</v>
      </c>
      <c r="E103" s="144"/>
      <c r="F103" s="206"/>
      <c r="G103" s="144"/>
      <c r="H103" s="144"/>
      <c r="I103" s="144"/>
      <c r="J103" s="49">
        <v>0</v>
      </c>
      <c r="K103" s="143">
        <f t="shared" si="11"/>
        <v>6</v>
      </c>
      <c r="L103" s="32"/>
      <c r="M103" s="87">
        <f t="shared" si="8"/>
        <v>13953150</v>
      </c>
      <c r="N103" s="89">
        <v>9932413</v>
      </c>
      <c r="O103" s="89">
        <v>723756</v>
      </c>
      <c r="P103" s="89">
        <v>266294</v>
      </c>
      <c r="Q103" s="89">
        <v>536338</v>
      </c>
      <c r="R103" s="89">
        <v>117396</v>
      </c>
      <c r="S103" s="89">
        <v>104112</v>
      </c>
      <c r="T103" s="90">
        <v>178000</v>
      </c>
      <c r="U103" s="90">
        <v>0</v>
      </c>
      <c r="V103" s="90">
        <v>879605</v>
      </c>
      <c r="W103" s="89">
        <v>1215236</v>
      </c>
      <c r="X103" s="89">
        <v>13953150</v>
      </c>
      <c r="Z103" s="25">
        <f t="shared" si="9"/>
        <v>13953150</v>
      </c>
      <c r="AA103" s="25">
        <f t="shared" si="10"/>
        <v>0</v>
      </c>
    </row>
    <row r="104" spans="1:27" s="33" customFormat="1" ht="27.75" customHeight="1">
      <c r="A104" s="92" t="s">
        <v>108</v>
      </c>
      <c r="B104" s="47">
        <v>24</v>
      </c>
      <c r="C104" s="195">
        <v>408</v>
      </c>
      <c r="D104" s="199">
        <v>46</v>
      </c>
      <c r="E104" s="144"/>
      <c r="F104" s="202">
        <v>4</v>
      </c>
      <c r="G104" s="145">
        <v>1</v>
      </c>
      <c r="H104" s="145">
        <v>1</v>
      </c>
      <c r="I104" s="145"/>
      <c r="J104" s="49">
        <v>1</v>
      </c>
      <c r="K104" s="143">
        <f t="shared" si="11"/>
        <v>0</v>
      </c>
      <c r="L104" s="32"/>
      <c r="M104" s="87">
        <f t="shared" si="8"/>
        <v>52764809</v>
      </c>
      <c r="N104" s="89">
        <v>37475206</v>
      </c>
      <c r="O104" s="89">
        <v>2895445</v>
      </c>
      <c r="P104" s="89">
        <v>1065306</v>
      </c>
      <c r="Q104" s="89">
        <v>2028258</v>
      </c>
      <c r="R104" s="89">
        <v>336984</v>
      </c>
      <c r="S104" s="89">
        <v>273168</v>
      </c>
      <c r="T104" s="90">
        <v>448200</v>
      </c>
      <c r="U104" s="90">
        <v>0</v>
      </c>
      <c r="V104" s="90">
        <v>3727845</v>
      </c>
      <c r="W104" s="89">
        <v>4514397</v>
      </c>
      <c r="X104" s="89">
        <v>52764809</v>
      </c>
      <c r="Z104" s="25">
        <f t="shared" si="9"/>
        <v>52764809</v>
      </c>
      <c r="AA104" s="25">
        <f t="shared" si="10"/>
        <v>0</v>
      </c>
    </row>
    <row r="105" spans="1:27" s="33" customFormat="1" ht="27.75" customHeight="1">
      <c r="A105" s="92" t="s">
        <v>307</v>
      </c>
      <c r="B105" s="47">
        <v>6</v>
      </c>
      <c r="C105" s="48">
        <v>32</v>
      </c>
      <c r="D105" s="199">
        <v>15</v>
      </c>
      <c r="E105" s="144"/>
      <c r="F105" s="206"/>
      <c r="G105" s="144"/>
      <c r="H105" s="144"/>
      <c r="I105" s="144"/>
      <c r="J105" s="49">
        <v>1</v>
      </c>
      <c r="K105" s="143">
        <f t="shared" si="11"/>
        <v>6</v>
      </c>
      <c r="L105" s="32"/>
      <c r="M105" s="87">
        <f t="shared" si="8"/>
        <v>13709711</v>
      </c>
      <c r="N105" s="89">
        <v>9939590</v>
      </c>
      <c r="O105" s="89">
        <v>474132</v>
      </c>
      <c r="P105" s="89">
        <v>174455</v>
      </c>
      <c r="Q105" s="89">
        <v>535784</v>
      </c>
      <c r="R105" s="89">
        <v>304944</v>
      </c>
      <c r="S105" s="89">
        <v>269064</v>
      </c>
      <c r="T105" s="90">
        <v>169800</v>
      </c>
      <c r="U105" s="90">
        <v>0</v>
      </c>
      <c r="V105" s="90">
        <v>681820</v>
      </c>
      <c r="W105" s="89">
        <v>1160122</v>
      </c>
      <c r="X105" s="89">
        <v>13709711</v>
      </c>
      <c r="Z105" s="25">
        <f t="shared" si="9"/>
        <v>13709711</v>
      </c>
      <c r="AA105" s="25">
        <f t="shared" si="10"/>
        <v>0</v>
      </c>
    </row>
    <row r="106" spans="4:24" s="33" customFormat="1" ht="27.75" customHeight="1">
      <c r="D106" s="36"/>
      <c r="E106" s="36"/>
      <c r="F106" s="36"/>
      <c r="G106" s="36"/>
      <c r="H106" s="36"/>
      <c r="I106" s="36"/>
      <c r="K106" s="141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</row>
    <row r="107" spans="1:24" s="33" customFormat="1" ht="16.5">
      <c r="A107" s="105" t="s">
        <v>206</v>
      </c>
      <c r="C107" s="33">
        <v>255</v>
      </c>
      <c r="D107" s="36"/>
      <c r="E107" s="36"/>
      <c r="F107" s="36"/>
      <c r="G107" s="36"/>
      <c r="H107" s="36"/>
      <c r="I107" s="36"/>
      <c r="K107" s="141"/>
      <c r="N107" s="85"/>
      <c r="O107" s="85"/>
      <c r="P107" s="86"/>
      <c r="Q107" s="85"/>
      <c r="R107" s="85"/>
      <c r="S107" s="85"/>
      <c r="T107" s="85"/>
      <c r="U107" s="85"/>
      <c r="V107" s="85"/>
      <c r="W107" s="85"/>
      <c r="X107" s="85"/>
    </row>
    <row r="108" spans="1:24" s="33" customFormat="1" ht="16.5">
      <c r="A108" s="40" t="s">
        <v>207</v>
      </c>
      <c r="C108" s="33">
        <f>1822+101</f>
        <v>1923</v>
      </c>
      <c r="D108" s="36"/>
      <c r="E108" s="36"/>
      <c r="F108" s="36"/>
      <c r="G108" s="36"/>
      <c r="H108" s="36"/>
      <c r="I108" s="36"/>
      <c r="K108" s="141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</row>
    <row r="109" spans="1:24" s="33" customFormat="1" ht="16.5">
      <c r="A109" s="40" t="s">
        <v>208</v>
      </c>
      <c r="D109" s="36"/>
      <c r="E109" s="36"/>
      <c r="F109" s="36"/>
      <c r="G109" s="36"/>
      <c r="H109" s="36"/>
      <c r="I109" s="36"/>
      <c r="K109" s="141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</row>
    <row r="110" spans="1:24" s="33" customFormat="1" ht="16.5">
      <c r="A110" s="40" t="s">
        <v>209</v>
      </c>
      <c r="D110" s="36"/>
      <c r="E110" s="36"/>
      <c r="F110" s="36"/>
      <c r="G110" s="36"/>
      <c r="H110" s="36"/>
      <c r="I110" s="36"/>
      <c r="K110" s="141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</row>
    <row r="111" spans="1:24" s="33" customFormat="1" ht="15.75">
      <c r="A111" s="40"/>
      <c r="D111" s="36"/>
      <c r="E111" s="36"/>
      <c r="F111" s="36"/>
      <c r="G111" s="36"/>
      <c r="H111" s="36"/>
      <c r="I111" s="36"/>
      <c r="K111" s="141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</row>
    <row r="112" spans="4:24" s="33" customFormat="1" ht="15.75">
      <c r="D112" s="36"/>
      <c r="E112" s="36"/>
      <c r="F112" s="36"/>
      <c r="G112" s="36"/>
      <c r="H112" s="36"/>
      <c r="I112" s="36"/>
      <c r="K112" s="141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</row>
    <row r="113" spans="4:24" s="33" customFormat="1" ht="15.75">
      <c r="D113" s="36"/>
      <c r="E113" s="36"/>
      <c r="F113" s="36"/>
      <c r="G113" s="36"/>
      <c r="H113" s="36"/>
      <c r="I113" s="36"/>
      <c r="K113" s="141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</row>
    <row r="114" spans="4:24" s="33" customFormat="1" ht="15.75">
      <c r="D114" s="36"/>
      <c r="E114" s="36"/>
      <c r="F114" s="36"/>
      <c r="G114" s="36"/>
      <c r="H114" s="36"/>
      <c r="I114" s="36"/>
      <c r="K114" s="141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</row>
    <row r="115" spans="4:24" s="33" customFormat="1" ht="15.75">
      <c r="D115" s="36"/>
      <c r="E115" s="36"/>
      <c r="F115" s="36"/>
      <c r="G115" s="36"/>
      <c r="H115" s="36"/>
      <c r="I115" s="36"/>
      <c r="K115" s="141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</row>
    <row r="116" spans="4:24" s="33" customFormat="1" ht="15.75">
      <c r="D116" s="36"/>
      <c r="E116" s="36"/>
      <c r="F116" s="36"/>
      <c r="G116" s="36"/>
      <c r="H116" s="36"/>
      <c r="I116" s="36"/>
      <c r="K116" s="141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</row>
    <row r="117" spans="4:24" s="33" customFormat="1" ht="15.75">
      <c r="D117" s="36"/>
      <c r="E117" s="36"/>
      <c r="F117" s="36"/>
      <c r="G117" s="36"/>
      <c r="H117" s="36"/>
      <c r="I117" s="36"/>
      <c r="K117" s="141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</row>
    <row r="118" spans="4:24" s="33" customFormat="1" ht="15.75">
      <c r="D118" s="36"/>
      <c r="E118" s="36"/>
      <c r="F118" s="36"/>
      <c r="G118" s="36"/>
      <c r="H118" s="36"/>
      <c r="I118" s="36"/>
      <c r="K118" s="141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</row>
    <row r="119" spans="4:24" s="33" customFormat="1" ht="15.75">
      <c r="D119" s="36"/>
      <c r="E119" s="36"/>
      <c r="F119" s="36"/>
      <c r="G119" s="36"/>
      <c r="H119" s="36"/>
      <c r="I119" s="36"/>
      <c r="K119" s="141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</row>
    <row r="120" spans="4:24" s="33" customFormat="1" ht="15.75">
      <c r="D120" s="36"/>
      <c r="E120" s="36"/>
      <c r="F120" s="36"/>
      <c r="G120" s="36"/>
      <c r="H120" s="36"/>
      <c r="I120" s="36"/>
      <c r="K120" s="141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</row>
    <row r="121" spans="4:24" s="33" customFormat="1" ht="15.75">
      <c r="D121" s="36"/>
      <c r="E121" s="36"/>
      <c r="F121" s="36"/>
      <c r="G121" s="36"/>
      <c r="H121" s="36"/>
      <c r="I121" s="36"/>
      <c r="K121" s="141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</row>
    <row r="122" spans="4:24" s="33" customFormat="1" ht="15.75">
      <c r="D122" s="36"/>
      <c r="E122" s="36"/>
      <c r="F122" s="36"/>
      <c r="G122" s="36"/>
      <c r="H122" s="36"/>
      <c r="I122" s="36"/>
      <c r="K122" s="141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</row>
    <row r="123" spans="4:24" s="33" customFormat="1" ht="15.75">
      <c r="D123" s="36"/>
      <c r="E123" s="36"/>
      <c r="F123" s="36"/>
      <c r="G123" s="36"/>
      <c r="H123" s="36"/>
      <c r="I123" s="36"/>
      <c r="K123" s="141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</row>
    <row r="124" spans="4:24" s="33" customFormat="1" ht="15.75">
      <c r="D124" s="36"/>
      <c r="E124" s="36"/>
      <c r="F124" s="36"/>
      <c r="G124" s="36"/>
      <c r="H124" s="36"/>
      <c r="I124" s="36"/>
      <c r="K124" s="141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</row>
    <row r="125" spans="4:24" s="33" customFormat="1" ht="15.75">
      <c r="D125" s="36"/>
      <c r="E125" s="36"/>
      <c r="F125" s="36"/>
      <c r="G125" s="36"/>
      <c r="H125" s="36"/>
      <c r="I125" s="36"/>
      <c r="K125" s="141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</row>
    <row r="126" spans="4:24" s="33" customFormat="1" ht="15.75">
      <c r="D126" s="36"/>
      <c r="E126" s="36"/>
      <c r="F126" s="36"/>
      <c r="G126" s="36"/>
      <c r="H126" s="36"/>
      <c r="I126" s="36"/>
      <c r="K126" s="141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</row>
    <row r="127" spans="4:24" s="33" customFormat="1" ht="15.75">
      <c r="D127" s="36"/>
      <c r="E127" s="36"/>
      <c r="F127" s="36"/>
      <c r="G127" s="36"/>
      <c r="H127" s="36"/>
      <c r="I127" s="36"/>
      <c r="K127" s="141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</row>
    <row r="128" spans="4:24" s="33" customFormat="1" ht="15.75">
      <c r="D128" s="36"/>
      <c r="E128" s="36"/>
      <c r="F128" s="36"/>
      <c r="G128" s="36"/>
      <c r="H128" s="36"/>
      <c r="I128" s="36"/>
      <c r="K128" s="141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</row>
    <row r="129" spans="4:24" s="33" customFormat="1" ht="15.75">
      <c r="D129" s="36"/>
      <c r="E129" s="36"/>
      <c r="F129" s="36"/>
      <c r="G129" s="36"/>
      <c r="H129" s="36"/>
      <c r="I129" s="36"/>
      <c r="K129" s="141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</row>
    <row r="130" spans="4:24" s="33" customFormat="1" ht="15.75">
      <c r="D130" s="36"/>
      <c r="E130" s="36"/>
      <c r="F130" s="36"/>
      <c r="G130" s="36"/>
      <c r="H130" s="36"/>
      <c r="I130" s="36"/>
      <c r="K130" s="141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</row>
    <row r="131" spans="4:24" s="33" customFormat="1" ht="15.75">
      <c r="D131" s="36"/>
      <c r="E131" s="36"/>
      <c r="F131" s="36"/>
      <c r="G131" s="36"/>
      <c r="H131" s="36"/>
      <c r="I131" s="36"/>
      <c r="K131" s="141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</row>
    <row r="132" spans="4:24" s="33" customFormat="1" ht="15.75">
      <c r="D132" s="36"/>
      <c r="E132" s="36"/>
      <c r="F132" s="36"/>
      <c r="G132" s="36"/>
      <c r="H132" s="36"/>
      <c r="I132" s="36"/>
      <c r="K132" s="141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</row>
    <row r="133" spans="4:24" s="33" customFormat="1" ht="15.75">
      <c r="D133" s="36"/>
      <c r="E133" s="36"/>
      <c r="F133" s="36"/>
      <c r="G133" s="36"/>
      <c r="H133" s="36"/>
      <c r="I133" s="36"/>
      <c r="K133" s="141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</row>
    <row r="134" spans="4:24" s="33" customFormat="1" ht="15.75">
      <c r="D134" s="36"/>
      <c r="E134" s="36"/>
      <c r="F134" s="36"/>
      <c r="G134" s="36"/>
      <c r="H134" s="36"/>
      <c r="I134" s="36"/>
      <c r="K134" s="141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</row>
    <row r="135" spans="4:24" s="33" customFormat="1" ht="15.75">
      <c r="D135" s="36"/>
      <c r="E135" s="36"/>
      <c r="F135" s="36"/>
      <c r="G135" s="36"/>
      <c r="H135" s="36"/>
      <c r="I135" s="36"/>
      <c r="K135" s="141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</row>
    <row r="136" spans="4:24" s="33" customFormat="1" ht="15.75">
      <c r="D136" s="36"/>
      <c r="E136" s="36"/>
      <c r="F136" s="36"/>
      <c r="G136" s="36"/>
      <c r="H136" s="36"/>
      <c r="I136" s="36"/>
      <c r="K136" s="141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</row>
    <row r="137" spans="4:24" s="33" customFormat="1" ht="15.75">
      <c r="D137" s="36"/>
      <c r="E137" s="36"/>
      <c r="F137" s="36"/>
      <c r="G137" s="36"/>
      <c r="H137" s="36"/>
      <c r="I137" s="36"/>
      <c r="K137" s="141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</row>
    <row r="138" spans="4:24" s="33" customFormat="1" ht="15.75">
      <c r="D138" s="36"/>
      <c r="E138" s="36"/>
      <c r="F138" s="36"/>
      <c r="G138" s="36"/>
      <c r="H138" s="36"/>
      <c r="I138" s="36"/>
      <c r="K138" s="141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</row>
    <row r="139" spans="4:24" s="33" customFormat="1" ht="15.75">
      <c r="D139" s="36"/>
      <c r="E139" s="36"/>
      <c r="F139" s="36"/>
      <c r="G139" s="36"/>
      <c r="H139" s="36"/>
      <c r="I139" s="36"/>
      <c r="K139" s="141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</row>
    <row r="140" spans="4:24" s="33" customFormat="1" ht="15.75">
      <c r="D140" s="36"/>
      <c r="E140" s="36"/>
      <c r="F140" s="36"/>
      <c r="G140" s="36"/>
      <c r="H140" s="36"/>
      <c r="I140" s="36"/>
      <c r="K140" s="141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</row>
    <row r="141" spans="4:24" s="33" customFormat="1" ht="15.75">
      <c r="D141" s="36"/>
      <c r="E141" s="36"/>
      <c r="F141" s="36"/>
      <c r="G141" s="36"/>
      <c r="H141" s="36"/>
      <c r="I141" s="36"/>
      <c r="K141" s="141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</row>
    <row r="142" spans="4:24" s="33" customFormat="1" ht="15.75">
      <c r="D142" s="36"/>
      <c r="E142" s="36"/>
      <c r="F142" s="36"/>
      <c r="G142" s="36"/>
      <c r="H142" s="36"/>
      <c r="I142" s="36"/>
      <c r="K142" s="141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</row>
    <row r="143" spans="4:24" s="33" customFormat="1" ht="15.75">
      <c r="D143" s="36"/>
      <c r="E143" s="36"/>
      <c r="F143" s="36"/>
      <c r="G143" s="36"/>
      <c r="H143" s="36"/>
      <c r="I143" s="36"/>
      <c r="K143" s="141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</row>
    <row r="144" spans="4:24" s="33" customFormat="1" ht="15.75">
      <c r="D144" s="36"/>
      <c r="E144" s="36"/>
      <c r="F144" s="36"/>
      <c r="G144" s="36"/>
      <c r="H144" s="36"/>
      <c r="I144" s="36"/>
      <c r="K144" s="141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</row>
    <row r="145" spans="4:24" s="33" customFormat="1" ht="15.75">
      <c r="D145" s="36"/>
      <c r="E145" s="36"/>
      <c r="F145" s="36"/>
      <c r="G145" s="36"/>
      <c r="H145" s="36"/>
      <c r="I145" s="36"/>
      <c r="K145" s="141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</row>
    <row r="146" spans="4:24" s="33" customFormat="1" ht="15.75">
      <c r="D146" s="36"/>
      <c r="E146" s="36"/>
      <c r="F146" s="36"/>
      <c r="G146" s="36"/>
      <c r="H146" s="36"/>
      <c r="I146" s="36"/>
      <c r="K146" s="141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</row>
    <row r="147" spans="4:24" s="33" customFormat="1" ht="15.75">
      <c r="D147" s="36"/>
      <c r="E147" s="36"/>
      <c r="F147" s="36"/>
      <c r="G147" s="36"/>
      <c r="H147" s="36"/>
      <c r="I147" s="36"/>
      <c r="K147" s="141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</row>
    <row r="148" spans="4:24" s="33" customFormat="1" ht="15.75">
      <c r="D148" s="36"/>
      <c r="E148" s="36"/>
      <c r="F148" s="36"/>
      <c r="G148" s="36"/>
      <c r="H148" s="36"/>
      <c r="I148" s="36"/>
      <c r="K148" s="141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</row>
    <row r="149" spans="4:24" s="33" customFormat="1" ht="15.75">
      <c r="D149" s="36"/>
      <c r="E149" s="36"/>
      <c r="F149" s="36"/>
      <c r="G149" s="36"/>
      <c r="H149" s="36"/>
      <c r="I149" s="36"/>
      <c r="K149" s="141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</row>
    <row r="150" spans="4:24" s="33" customFormat="1" ht="15.75">
      <c r="D150" s="36"/>
      <c r="E150" s="36"/>
      <c r="F150" s="36"/>
      <c r="G150" s="36"/>
      <c r="H150" s="36"/>
      <c r="I150" s="36"/>
      <c r="K150" s="141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</row>
    <row r="151" spans="4:24" s="33" customFormat="1" ht="15.75">
      <c r="D151" s="36"/>
      <c r="E151" s="36"/>
      <c r="F151" s="36"/>
      <c r="G151" s="36"/>
      <c r="H151" s="36"/>
      <c r="I151" s="36"/>
      <c r="K151" s="141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</row>
    <row r="152" spans="4:24" s="33" customFormat="1" ht="15.75">
      <c r="D152" s="36"/>
      <c r="E152" s="36"/>
      <c r="F152" s="36"/>
      <c r="G152" s="36"/>
      <c r="H152" s="36"/>
      <c r="I152" s="36"/>
      <c r="K152" s="141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</row>
    <row r="153" spans="4:24" s="33" customFormat="1" ht="15.75">
      <c r="D153" s="36"/>
      <c r="E153" s="36"/>
      <c r="F153" s="36"/>
      <c r="G153" s="36"/>
      <c r="H153" s="36"/>
      <c r="I153" s="36"/>
      <c r="K153" s="141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</row>
    <row r="154" spans="4:24" s="33" customFormat="1" ht="15.75">
      <c r="D154" s="36"/>
      <c r="E154" s="36"/>
      <c r="F154" s="36"/>
      <c r="G154" s="36"/>
      <c r="H154" s="36"/>
      <c r="I154" s="36"/>
      <c r="K154" s="141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</row>
    <row r="155" spans="4:24" s="33" customFormat="1" ht="15.75">
      <c r="D155" s="36"/>
      <c r="E155" s="36"/>
      <c r="F155" s="36"/>
      <c r="G155" s="36"/>
      <c r="H155" s="36"/>
      <c r="I155" s="36"/>
      <c r="K155" s="141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</row>
    <row r="156" spans="4:24" s="33" customFormat="1" ht="15.75">
      <c r="D156" s="36"/>
      <c r="E156" s="36"/>
      <c r="F156" s="36"/>
      <c r="G156" s="36"/>
      <c r="H156" s="36"/>
      <c r="I156" s="36"/>
      <c r="K156" s="141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</row>
    <row r="157" spans="4:24" s="33" customFormat="1" ht="15.75">
      <c r="D157" s="36"/>
      <c r="E157" s="36"/>
      <c r="F157" s="36"/>
      <c r="G157" s="36"/>
      <c r="H157" s="36"/>
      <c r="I157" s="36"/>
      <c r="K157" s="141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</row>
    <row r="158" spans="4:24" s="33" customFormat="1" ht="15.75">
      <c r="D158" s="36"/>
      <c r="E158" s="36"/>
      <c r="F158" s="36"/>
      <c r="G158" s="36"/>
      <c r="H158" s="36"/>
      <c r="I158" s="36"/>
      <c r="K158" s="141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</row>
    <row r="159" spans="4:24" s="33" customFormat="1" ht="15.75">
      <c r="D159" s="36"/>
      <c r="E159" s="36"/>
      <c r="F159" s="36"/>
      <c r="G159" s="36"/>
      <c r="H159" s="36"/>
      <c r="I159" s="36"/>
      <c r="K159" s="141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</row>
    <row r="160" spans="4:24" s="33" customFormat="1" ht="15.75">
      <c r="D160" s="36"/>
      <c r="E160" s="36"/>
      <c r="F160" s="36"/>
      <c r="G160" s="36"/>
      <c r="H160" s="36"/>
      <c r="I160" s="36"/>
      <c r="K160" s="141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</row>
    <row r="161" spans="4:24" s="33" customFormat="1" ht="15.75">
      <c r="D161" s="36"/>
      <c r="E161" s="36"/>
      <c r="F161" s="36"/>
      <c r="G161" s="36"/>
      <c r="H161" s="36"/>
      <c r="I161" s="36"/>
      <c r="K161" s="141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</row>
    <row r="162" spans="4:24" s="33" customFormat="1" ht="15.75">
      <c r="D162" s="36"/>
      <c r="E162" s="36"/>
      <c r="F162" s="36"/>
      <c r="G162" s="36"/>
      <c r="H162" s="36"/>
      <c r="I162" s="36"/>
      <c r="K162" s="141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</row>
    <row r="163" spans="4:24" s="33" customFormat="1" ht="15.75">
      <c r="D163" s="36"/>
      <c r="E163" s="36"/>
      <c r="F163" s="36"/>
      <c r="G163" s="36"/>
      <c r="H163" s="36"/>
      <c r="I163" s="36"/>
      <c r="K163" s="141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</row>
    <row r="164" spans="4:24" s="33" customFormat="1" ht="15.75">
      <c r="D164" s="36"/>
      <c r="E164" s="36"/>
      <c r="F164" s="36"/>
      <c r="G164" s="36"/>
      <c r="H164" s="36"/>
      <c r="I164" s="36"/>
      <c r="K164" s="141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</row>
    <row r="165" spans="4:24" s="33" customFormat="1" ht="15.75">
      <c r="D165" s="36"/>
      <c r="E165" s="36"/>
      <c r="F165" s="36"/>
      <c r="G165" s="36"/>
      <c r="H165" s="36"/>
      <c r="I165" s="36"/>
      <c r="K165" s="141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</row>
    <row r="166" spans="4:24" s="33" customFormat="1" ht="15.75">
      <c r="D166" s="36"/>
      <c r="E166" s="36"/>
      <c r="F166" s="36"/>
      <c r="G166" s="36"/>
      <c r="H166" s="36"/>
      <c r="I166" s="36"/>
      <c r="K166" s="141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</row>
    <row r="167" spans="4:24" s="33" customFormat="1" ht="15.75">
      <c r="D167" s="36"/>
      <c r="E167" s="36"/>
      <c r="F167" s="36"/>
      <c r="G167" s="36"/>
      <c r="H167" s="36"/>
      <c r="I167" s="36"/>
      <c r="K167" s="141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</row>
    <row r="168" spans="4:24" s="33" customFormat="1" ht="15.75">
      <c r="D168" s="36"/>
      <c r="E168" s="36"/>
      <c r="F168" s="36"/>
      <c r="G168" s="36"/>
      <c r="H168" s="36"/>
      <c r="I168" s="36"/>
      <c r="K168" s="141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</row>
    <row r="169" spans="4:24" s="33" customFormat="1" ht="15.75">
      <c r="D169" s="36"/>
      <c r="E169" s="36"/>
      <c r="F169" s="36"/>
      <c r="G169" s="36"/>
      <c r="H169" s="36"/>
      <c r="I169" s="36"/>
      <c r="K169" s="141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</row>
    <row r="170" spans="4:24" s="33" customFormat="1" ht="15.75">
      <c r="D170" s="36"/>
      <c r="E170" s="36"/>
      <c r="F170" s="36"/>
      <c r="G170" s="36"/>
      <c r="H170" s="36"/>
      <c r="I170" s="36"/>
      <c r="K170" s="141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</row>
    <row r="171" spans="4:24" s="33" customFormat="1" ht="15.75">
      <c r="D171" s="36"/>
      <c r="E171" s="36"/>
      <c r="F171" s="36"/>
      <c r="G171" s="36"/>
      <c r="H171" s="36"/>
      <c r="I171" s="36"/>
      <c r="K171" s="141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</row>
    <row r="172" spans="4:24" s="33" customFormat="1" ht="15.75">
      <c r="D172" s="36"/>
      <c r="E172" s="36"/>
      <c r="F172" s="36"/>
      <c r="G172" s="36"/>
      <c r="H172" s="36"/>
      <c r="I172" s="36"/>
      <c r="K172" s="141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</row>
    <row r="173" spans="4:24" s="33" customFormat="1" ht="15.75">
      <c r="D173" s="36"/>
      <c r="E173" s="36"/>
      <c r="F173" s="36"/>
      <c r="G173" s="36"/>
      <c r="H173" s="36"/>
      <c r="I173" s="36"/>
      <c r="K173" s="141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</row>
    <row r="174" spans="4:24" s="33" customFormat="1" ht="15.75">
      <c r="D174" s="36"/>
      <c r="E174" s="36"/>
      <c r="F174" s="36"/>
      <c r="G174" s="36"/>
      <c r="H174" s="36"/>
      <c r="I174" s="36"/>
      <c r="K174" s="141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</row>
    <row r="175" spans="4:24" s="33" customFormat="1" ht="15.75">
      <c r="D175" s="36"/>
      <c r="E175" s="36"/>
      <c r="F175" s="36"/>
      <c r="G175" s="36"/>
      <c r="H175" s="36"/>
      <c r="I175" s="36"/>
      <c r="K175" s="141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</row>
    <row r="176" spans="4:24" s="33" customFormat="1" ht="15.75">
      <c r="D176" s="36"/>
      <c r="E176" s="36"/>
      <c r="F176" s="36"/>
      <c r="G176" s="36"/>
      <c r="H176" s="36"/>
      <c r="I176" s="36"/>
      <c r="K176" s="141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</row>
    <row r="177" spans="4:24" s="33" customFormat="1" ht="15.75">
      <c r="D177" s="36"/>
      <c r="E177" s="36"/>
      <c r="F177" s="36"/>
      <c r="G177" s="36"/>
      <c r="H177" s="36"/>
      <c r="I177" s="36"/>
      <c r="K177" s="141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</row>
    <row r="178" spans="4:24" s="33" customFormat="1" ht="15.75">
      <c r="D178" s="36"/>
      <c r="E178" s="36"/>
      <c r="F178" s="36"/>
      <c r="G178" s="36"/>
      <c r="H178" s="36"/>
      <c r="I178" s="36"/>
      <c r="K178" s="141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</row>
    <row r="179" spans="4:24" s="33" customFormat="1" ht="15.75">
      <c r="D179" s="36"/>
      <c r="E179" s="36"/>
      <c r="F179" s="36"/>
      <c r="G179" s="36"/>
      <c r="H179" s="36"/>
      <c r="I179" s="36"/>
      <c r="K179" s="141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</row>
    <row r="180" spans="4:24" s="33" customFormat="1" ht="15.75">
      <c r="D180" s="36"/>
      <c r="E180" s="36"/>
      <c r="F180" s="36"/>
      <c r="G180" s="36"/>
      <c r="H180" s="36"/>
      <c r="I180" s="36"/>
      <c r="K180" s="141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</row>
    <row r="181" spans="4:24" s="33" customFormat="1" ht="15.75">
      <c r="D181" s="36"/>
      <c r="E181" s="36"/>
      <c r="F181" s="36"/>
      <c r="G181" s="36"/>
      <c r="H181" s="36"/>
      <c r="I181" s="36"/>
      <c r="K181" s="141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</row>
    <row r="182" spans="4:24" s="33" customFormat="1" ht="15.75">
      <c r="D182" s="36"/>
      <c r="E182" s="36"/>
      <c r="F182" s="36"/>
      <c r="G182" s="36"/>
      <c r="H182" s="36"/>
      <c r="I182" s="36"/>
      <c r="K182" s="141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</row>
    <row r="183" spans="4:24" s="33" customFormat="1" ht="15.75">
      <c r="D183" s="36"/>
      <c r="E183" s="36"/>
      <c r="F183" s="36"/>
      <c r="G183" s="36"/>
      <c r="H183" s="36"/>
      <c r="I183" s="36"/>
      <c r="K183" s="141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</row>
    <row r="184" spans="4:24" s="33" customFormat="1" ht="15.75">
      <c r="D184" s="36"/>
      <c r="E184" s="36"/>
      <c r="F184" s="36"/>
      <c r="G184" s="36"/>
      <c r="H184" s="36"/>
      <c r="I184" s="36"/>
      <c r="K184" s="141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</row>
    <row r="185" spans="4:24" s="33" customFormat="1" ht="15.75">
      <c r="D185" s="36"/>
      <c r="E185" s="36"/>
      <c r="F185" s="36"/>
      <c r="G185" s="36"/>
      <c r="H185" s="36"/>
      <c r="I185" s="36"/>
      <c r="K185" s="141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</row>
    <row r="186" spans="4:24" s="33" customFormat="1" ht="15.75">
      <c r="D186" s="36"/>
      <c r="E186" s="36"/>
      <c r="F186" s="36"/>
      <c r="G186" s="36"/>
      <c r="H186" s="36"/>
      <c r="I186" s="36"/>
      <c r="K186" s="141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</row>
    <row r="187" spans="4:24" s="33" customFormat="1" ht="15.75">
      <c r="D187" s="36"/>
      <c r="E187" s="36"/>
      <c r="F187" s="36"/>
      <c r="G187" s="36"/>
      <c r="H187" s="36"/>
      <c r="I187" s="36"/>
      <c r="K187" s="141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</row>
    <row r="188" spans="4:24" s="33" customFormat="1" ht="15.75">
      <c r="D188" s="36"/>
      <c r="E188" s="36"/>
      <c r="F188" s="36"/>
      <c r="G188" s="36"/>
      <c r="H188" s="36"/>
      <c r="I188" s="36"/>
      <c r="K188" s="141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</row>
    <row r="189" spans="4:24" s="33" customFormat="1" ht="15.75">
      <c r="D189" s="36"/>
      <c r="E189" s="36"/>
      <c r="F189" s="36"/>
      <c r="G189" s="36"/>
      <c r="H189" s="36"/>
      <c r="I189" s="36"/>
      <c r="K189" s="141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</row>
    <row r="190" spans="4:24" s="33" customFormat="1" ht="15.75">
      <c r="D190" s="36"/>
      <c r="E190" s="36"/>
      <c r="F190" s="36"/>
      <c r="G190" s="36"/>
      <c r="H190" s="36"/>
      <c r="I190" s="36"/>
      <c r="K190" s="141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</row>
    <row r="191" spans="4:24" s="33" customFormat="1" ht="15.75">
      <c r="D191" s="36"/>
      <c r="E191" s="36"/>
      <c r="F191" s="36"/>
      <c r="G191" s="36"/>
      <c r="H191" s="36"/>
      <c r="I191" s="36"/>
      <c r="K191" s="141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</row>
    <row r="192" spans="4:24" s="33" customFormat="1" ht="15.75">
      <c r="D192" s="36"/>
      <c r="E192" s="36"/>
      <c r="F192" s="36"/>
      <c r="G192" s="36"/>
      <c r="H192" s="36"/>
      <c r="I192" s="36"/>
      <c r="K192" s="141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</row>
    <row r="193" spans="4:24" s="33" customFormat="1" ht="15.75">
      <c r="D193" s="36"/>
      <c r="E193" s="36"/>
      <c r="F193" s="36"/>
      <c r="G193" s="36"/>
      <c r="H193" s="36"/>
      <c r="I193" s="36"/>
      <c r="K193" s="141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</row>
    <row r="194" spans="4:24" s="33" customFormat="1" ht="15.75">
      <c r="D194" s="36"/>
      <c r="E194" s="36"/>
      <c r="F194" s="36"/>
      <c r="G194" s="36"/>
      <c r="H194" s="36"/>
      <c r="I194" s="36"/>
      <c r="K194" s="141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</row>
    <row r="195" spans="4:24" s="33" customFormat="1" ht="15.75">
      <c r="D195" s="36"/>
      <c r="E195" s="36"/>
      <c r="F195" s="36"/>
      <c r="G195" s="36"/>
      <c r="H195" s="36"/>
      <c r="I195" s="36"/>
      <c r="K195" s="141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</row>
    <row r="196" spans="4:24" s="33" customFormat="1" ht="15.75">
      <c r="D196" s="36"/>
      <c r="E196" s="36"/>
      <c r="F196" s="36"/>
      <c r="G196" s="36"/>
      <c r="H196" s="36"/>
      <c r="I196" s="36"/>
      <c r="K196" s="141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</row>
    <row r="197" spans="4:24" s="33" customFormat="1" ht="15.75">
      <c r="D197" s="36"/>
      <c r="E197" s="36"/>
      <c r="F197" s="36"/>
      <c r="G197" s="36"/>
      <c r="H197" s="36"/>
      <c r="I197" s="36"/>
      <c r="K197" s="141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</row>
    <row r="198" spans="4:24" s="33" customFormat="1" ht="15.75">
      <c r="D198" s="36"/>
      <c r="E198" s="36"/>
      <c r="F198" s="36"/>
      <c r="G198" s="36"/>
      <c r="H198" s="36"/>
      <c r="I198" s="36"/>
      <c r="K198" s="141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</row>
    <row r="199" spans="4:24" s="33" customFormat="1" ht="15.75">
      <c r="D199" s="36"/>
      <c r="E199" s="36"/>
      <c r="F199" s="36"/>
      <c r="G199" s="36"/>
      <c r="H199" s="36"/>
      <c r="I199" s="36"/>
      <c r="K199" s="141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</row>
    <row r="200" spans="4:24" s="33" customFormat="1" ht="15.75">
      <c r="D200" s="36"/>
      <c r="E200" s="36"/>
      <c r="F200" s="36"/>
      <c r="G200" s="36"/>
      <c r="H200" s="36"/>
      <c r="I200" s="36"/>
      <c r="K200" s="141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</row>
    <row r="201" spans="4:24" s="33" customFormat="1" ht="15.75">
      <c r="D201" s="36"/>
      <c r="E201" s="36"/>
      <c r="F201" s="36"/>
      <c r="G201" s="36"/>
      <c r="H201" s="36"/>
      <c r="I201" s="36"/>
      <c r="K201" s="141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</row>
    <row r="202" spans="4:24" s="33" customFormat="1" ht="15.75">
      <c r="D202" s="36"/>
      <c r="E202" s="36"/>
      <c r="F202" s="36"/>
      <c r="G202" s="36"/>
      <c r="H202" s="36"/>
      <c r="I202" s="36"/>
      <c r="K202" s="141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</row>
    <row r="203" spans="4:24" s="33" customFormat="1" ht="15.75">
      <c r="D203" s="36"/>
      <c r="E203" s="36"/>
      <c r="F203" s="36"/>
      <c r="G203" s="36"/>
      <c r="H203" s="36"/>
      <c r="I203" s="36"/>
      <c r="K203" s="141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</row>
    <row r="204" spans="4:24" s="33" customFormat="1" ht="15.75">
      <c r="D204" s="36"/>
      <c r="E204" s="36"/>
      <c r="F204" s="36"/>
      <c r="G204" s="36"/>
      <c r="H204" s="36"/>
      <c r="I204" s="36"/>
      <c r="K204" s="141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</row>
    <row r="205" spans="4:24" s="33" customFormat="1" ht="15.75">
      <c r="D205" s="36"/>
      <c r="E205" s="36"/>
      <c r="F205" s="36"/>
      <c r="G205" s="36"/>
      <c r="H205" s="36"/>
      <c r="I205" s="36"/>
      <c r="K205" s="141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</row>
    <row r="206" spans="4:24" s="33" customFormat="1" ht="15.75">
      <c r="D206" s="36"/>
      <c r="E206" s="36"/>
      <c r="F206" s="36"/>
      <c r="G206" s="36"/>
      <c r="H206" s="36"/>
      <c r="I206" s="36"/>
      <c r="K206" s="141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</row>
    <row r="207" spans="4:24" s="33" customFormat="1" ht="15.75">
      <c r="D207" s="36"/>
      <c r="E207" s="36"/>
      <c r="F207" s="36"/>
      <c r="G207" s="36"/>
      <c r="H207" s="36"/>
      <c r="I207" s="36"/>
      <c r="K207" s="141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</row>
    <row r="208" spans="4:24" s="33" customFormat="1" ht="15.75">
      <c r="D208" s="36"/>
      <c r="E208" s="36"/>
      <c r="F208" s="36"/>
      <c r="G208" s="36"/>
      <c r="H208" s="36"/>
      <c r="I208" s="36"/>
      <c r="K208" s="141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</row>
    <row r="209" spans="4:24" s="33" customFormat="1" ht="15.75">
      <c r="D209" s="36"/>
      <c r="E209" s="36"/>
      <c r="F209" s="36"/>
      <c r="G209" s="36"/>
      <c r="H209" s="36"/>
      <c r="I209" s="36"/>
      <c r="K209" s="141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</row>
    <row r="210" spans="4:24" s="33" customFormat="1" ht="15.75">
      <c r="D210" s="36"/>
      <c r="E210" s="36"/>
      <c r="F210" s="36"/>
      <c r="G210" s="36"/>
      <c r="H210" s="36"/>
      <c r="I210" s="36"/>
      <c r="K210" s="141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</row>
    <row r="211" spans="4:24" s="33" customFormat="1" ht="15.75">
      <c r="D211" s="36"/>
      <c r="E211" s="36"/>
      <c r="F211" s="36"/>
      <c r="G211" s="36"/>
      <c r="H211" s="36"/>
      <c r="I211" s="36"/>
      <c r="K211" s="141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</row>
    <row r="212" spans="4:24" s="33" customFormat="1" ht="15.75">
      <c r="D212" s="36"/>
      <c r="E212" s="36"/>
      <c r="F212" s="36"/>
      <c r="G212" s="36"/>
      <c r="H212" s="36"/>
      <c r="I212" s="36"/>
      <c r="K212" s="141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</row>
    <row r="213" spans="4:24" s="33" customFormat="1" ht="15.75">
      <c r="D213" s="36"/>
      <c r="E213" s="36"/>
      <c r="F213" s="36"/>
      <c r="G213" s="36"/>
      <c r="H213" s="36"/>
      <c r="I213" s="36"/>
      <c r="K213" s="141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</row>
    <row r="214" spans="4:24" s="33" customFormat="1" ht="15.75">
      <c r="D214" s="36"/>
      <c r="E214" s="36"/>
      <c r="F214" s="36"/>
      <c r="G214" s="36"/>
      <c r="H214" s="36"/>
      <c r="I214" s="36"/>
      <c r="K214" s="141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</row>
    <row r="215" spans="4:24" s="33" customFormat="1" ht="15.75">
      <c r="D215" s="36"/>
      <c r="E215" s="36"/>
      <c r="F215" s="36"/>
      <c r="G215" s="36"/>
      <c r="H215" s="36"/>
      <c r="I215" s="36"/>
      <c r="K215" s="141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</row>
    <row r="216" spans="4:24" s="33" customFormat="1" ht="15.75">
      <c r="D216" s="36"/>
      <c r="E216" s="36"/>
      <c r="F216" s="36"/>
      <c r="G216" s="36"/>
      <c r="H216" s="36"/>
      <c r="I216" s="36"/>
      <c r="K216" s="141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</row>
    <row r="217" spans="4:24" s="33" customFormat="1" ht="15.75">
      <c r="D217" s="36"/>
      <c r="E217" s="36"/>
      <c r="F217" s="36"/>
      <c r="G217" s="36"/>
      <c r="H217" s="36"/>
      <c r="I217" s="36"/>
      <c r="K217" s="141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</row>
    <row r="218" spans="4:24" s="33" customFormat="1" ht="15.75">
      <c r="D218" s="36"/>
      <c r="E218" s="36"/>
      <c r="F218" s="36"/>
      <c r="G218" s="36"/>
      <c r="H218" s="36"/>
      <c r="I218" s="36"/>
      <c r="K218" s="141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</row>
    <row r="219" spans="4:24" s="33" customFormat="1" ht="15.75">
      <c r="D219" s="36"/>
      <c r="E219" s="36"/>
      <c r="F219" s="36"/>
      <c r="G219" s="36"/>
      <c r="H219" s="36"/>
      <c r="I219" s="36"/>
      <c r="K219" s="141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</row>
    <row r="220" spans="4:24" s="33" customFormat="1" ht="15.75">
      <c r="D220" s="36"/>
      <c r="E220" s="36"/>
      <c r="F220" s="36"/>
      <c r="G220" s="36"/>
      <c r="H220" s="36"/>
      <c r="I220" s="36"/>
      <c r="K220" s="141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</row>
    <row r="221" spans="4:24" s="33" customFormat="1" ht="15.75">
      <c r="D221" s="36"/>
      <c r="E221" s="36"/>
      <c r="F221" s="36"/>
      <c r="G221" s="36"/>
      <c r="H221" s="36"/>
      <c r="I221" s="36"/>
      <c r="K221" s="141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</row>
    <row r="222" spans="4:24" s="33" customFormat="1" ht="15.75">
      <c r="D222" s="36"/>
      <c r="E222" s="36"/>
      <c r="F222" s="36"/>
      <c r="G222" s="36"/>
      <c r="H222" s="36"/>
      <c r="I222" s="36"/>
      <c r="K222" s="141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</row>
    <row r="223" spans="4:24" s="33" customFormat="1" ht="15.75">
      <c r="D223" s="36"/>
      <c r="E223" s="36"/>
      <c r="F223" s="36"/>
      <c r="G223" s="36"/>
      <c r="H223" s="36"/>
      <c r="I223" s="36"/>
      <c r="K223" s="141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</row>
    <row r="224" spans="4:24" s="33" customFormat="1" ht="15.75">
      <c r="D224" s="36"/>
      <c r="E224" s="36"/>
      <c r="F224" s="36"/>
      <c r="G224" s="36"/>
      <c r="H224" s="36"/>
      <c r="I224" s="36"/>
      <c r="K224" s="141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</row>
    <row r="225" spans="4:24" s="33" customFormat="1" ht="15.75">
      <c r="D225" s="36"/>
      <c r="E225" s="36"/>
      <c r="F225" s="36"/>
      <c r="G225" s="36"/>
      <c r="H225" s="36"/>
      <c r="I225" s="36"/>
      <c r="K225" s="141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</row>
    <row r="226" spans="4:24" s="33" customFormat="1" ht="15.75">
      <c r="D226" s="36"/>
      <c r="E226" s="36"/>
      <c r="F226" s="36"/>
      <c r="G226" s="36"/>
      <c r="H226" s="36"/>
      <c r="I226" s="36"/>
      <c r="K226" s="141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</row>
    <row r="227" spans="4:24" s="33" customFormat="1" ht="15.75">
      <c r="D227" s="36"/>
      <c r="E227" s="36"/>
      <c r="F227" s="36"/>
      <c r="G227" s="36"/>
      <c r="H227" s="36"/>
      <c r="I227" s="36"/>
      <c r="K227" s="141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</row>
    <row r="228" spans="4:24" s="33" customFormat="1" ht="15.75">
      <c r="D228" s="36"/>
      <c r="E228" s="36"/>
      <c r="F228" s="36"/>
      <c r="G228" s="36"/>
      <c r="H228" s="36"/>
      <c r="I228" s="36"/>
      <c r="K228" s="141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</row>
    <row r="229" spans="4:24" s="33" customFormat="1" ht="15.75">
      <c r="D229" s="36"/>
      <c r="E229" s="36"/>
      <c r="F229" s="36"/>
      <c r="G229" s="36"/>
      <c r="H229" s="36"/>
      <c r="I229" s="36"/>
      <c r="K229" s="141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</row>
    <row r="230" spans="4:24" s="33" customFormat="1" ht="15.75">
      <c r="D230" s="36"/>
      <c r="E230" s="36"/>
      <c r="F230" s="36"/>
      <c r="G230" s="36"/>
      <c r="H230" s="36"/>
      <c r="I230" s="36"/>
      <c r="K230" s="141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</row>
    <row r="231" spans="4:24" s="33" customFormat="1" ht="15.75">
      <c r="D231" s="36"/>
      <c r="E231" s="36"/>
      <c r="F231" s="36"/>
      <c r="G231" s="36"/>
      <c r="H231" s="36"/>
      <c r="I231" s="36"/>
      <c r="K231" s="141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</row>
    <row r="232" spans="4:24" s="33" customFormat="1" ht="15.75">
      <c r="D232" s="36"/>
      <c r="E232" s="36"/>
      <c r="F232" s="36"/>
      <c r="G232" s="36"/>
      <c r="H232" s="36"/>
      <c r="I232" s="36"/>
      <c r="K232" s="141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</row>
    <row r="233" spans="4:24" s="33" customFormat="1" ht="15.75">
      <c r="D233" s="36"/>
      <c r="E233" s="36"/>
      <c r="F233" s="36"/>
      <c r="G233" s="36"/>
      <c r="H233" s="36"/>
      <c r="I233" s="36"/>
      <c r="K233" s="141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</row>
    <row r="234" spans="4:24" s="33" customFormat="1" ht="15.75">
      <c r="D234" s="36"/>
      <c r="E234" s="36"/>
      <c r="F234" s="36"/>
      <c r="G234" s="36"/>
      <c r="H234" s="36"/>
      <c r="I234" s="36"/>
      <c r="K234" s="141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</row>
    <row r="235" spans="4:24" s="33" customFormat="1" ht="15.75">
      <c r="D235" s="36"/>
      <c r="E235" s="36"/>
      <c r="F235" s="36"/>
      <c r="G235" s="36"/>
      <c r="H235" s="36"/>
      <c r="I235" s="36"/>
      <c r="K235" s="141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</row>
    <row r="236" spans="4:24" s="33" customFormat="1" ht="15.75">
      <c r="D236" s="36"/>
      <c r="E236" s="36"/>
      <c r="F236" s="36"/>
      <c r="G236" s="36"/>
      <c r="H236" s="36"/>
      <c r="I236" s="36"/>
      <c r="K236" s="141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</row>
    <row r="237" spans="4:24" s="33" customFormat="1" ht="15.75">
      <c r="D237" s="36"/>
      <c r="E237" s="36"/>
      <c r="F237" s="36"/>
      <c r="G237" s="36"/>
      <c r="H237" s="36"/>
      <c r="I237" s="36"/>
      <c r="K237" s="141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</row>
    <row r="238" spans="4:24" s="33" customFormat="1" ht="15.75">
      <c r="D238" s="36"/>
      <c r="E238" s="36"/>
      <c r="F238" s="36"/>
      <c r="G238" s="36"/>
      <c r="H238" s="36"/>
      <c r="I238" s="36"/>
      <c r="K238" s="141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</row>
    <row r="239" spans="4:24" s="33" customFormat="1" ht="15.75">
      <c r="D239" s="36"/>
      <c r="E239" s="36"/>
      <c r="F239" s="36"/>
      <c r="G239" s="36"/>
      <c r="H239" s="36"/>
      <c r="I239" s="36"/>
      <c r="K239" s="141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</row>
    <row r="240" spans="4:24" s="33" customFormat="1" ht="15.75">
      <c r="D240" s="36"/>
      <c r="E240" s="36"/>
      <c r="F240" s="36"/>
      <c r="G240" s="36"/>
      <c r="H240" s="36"/>
      <c r="I240" s="36"/>
      <c r="K240" s="141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</row>
    <row r="241" spans="4:24" s="33" customFormat="1" ht="15.75">
      <c r="D241" s="36"/>
      <c r="E241" s="36"/>
      <c r="F241" s="36"/>
      <c r="G241" s="36"/>
      <c r="H241" s="36"/>
      <c r="I241" s="36"/>
      <c r="K241" s="141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</row>
    <row r="242" spans="4:24" s="33" customFormat="1" ht="15.75">
      <c r="D242" s="36"/>
      <c r="E242" s="36"/>
      <c r="F242" s="36"/>
      <c r="G242" s="36"/>
      <c r="H242" s="36"/>
      <c r="I242" s="36"/>
      <c r="K242" s="141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</row>
    <row r="243" spans="4:24" s="33" customFormat="1" ht="15.75">
      <c r="D243" s="36"/>
      <c r="E243" s="36"/>
      <c r="F243" s="36"/>
      <c r="G243" s="36"/>
      <c r="H243" s="36"/>
      <c r="I243" s="36"/>
      <c r="K243" s="141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</row>
    <row r="244" spans="4:24" s="33" customFormat="1" ht="15.75">
      <c r="D244" s="36"/>
      <c r="E244" s="36"/>
      <c r="F244" s="36"/>
      <c r="G244" s="36"/>
      <c r="H244" s="36"/>
      <c r="I244" s="36"/>
      <c r="K244" s="141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</row>
    <row r="245" spans="4:24" s="33" customFormat="1" ht="15.75">
      <c r="D245" s="36"/>
      <c r="E245" s="36"/>
      <c r="F245" s="36"/>
      <c r="G245" s="36"/>
      <c r="H245" s="36"/>
      <c r="I245" s="36"/>
      <c r="K245" s="141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</row>
    <row r="246" spans="4:24" s="33" customFormat="1" ht="15.75">
      <c r="D246" s="36"/>
      <c r="E246" s="36"/>
      <c r="F246" s="36"/>
      <c r="G246" s="36"/>
      <c r="H246" s="36"/>
      <c r="I246" s="36"/>
      <c r="K246" s="141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</row>
    <row r="247" spans="4:24" s="33" customFormat="1" ht="15.75">
      <c r="D247" s="36"/>
      <c r="E247" s="36"/>
      <c r="F247" s="36"/>
      <c r="G247" s="36"/>
      <c r="H247" s="36"/>
      <c r="I247" s="36"/>
      <c r="K247" s="141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</row>
    <row r="248" spans="4:24" s="33" customFormat="1" ht="15.75">
      <c r="D248" s="36"/>
      <c r="E248" s="36"/>
      <c r="F248" s="36"/>
      <c r="G248" s="36"/>
      <c r="H248" s="36"/>
      <c r="I248" s="36"/>
      <c r="K248" s="141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</row>
    <row r="249" spans="4:24" s="33" customFormat="1" ht="15.75">
      <c r="D249" s="36"/>
      <c r="E249" s="36"/>
      <c r="F249" s="36"/>
      <c r="G249" s="36"/>
      <c r="H249" s="36"/>
      <c r="I249" s="36"/>
      <c r="K249" s="141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</row>
    <row r="250" spans="4:24" s="33" customFormat="1" ht="15.75">
      <c r="D250" s="36"/>
      <c r="E250" s="36"/>
      <c r="F250" s="36"/>
      <c r="G250" s="36"/>
      <c r="H250" s="36"/>
      <c r="I250" s="36"/>
      <c r="K250" s="141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</row>
    <row r="251" spans="4:24" s="33" customFormat="1" ht="15.75">
      <c r="D251" s="36"/>
      <c r="E251" s="36"/>
      <c r="F251" s="36"/>
      <c r="G251" s="36"/>
      <c r="H251" s="36"/>
      <c r="I251" s="36"/>
      <c r="K251" s="141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</row>
    <row r="252" spans="4:24" s="33" customFormat="1" ht="15.75">
      <c r="D252" s="36"/>
      <c r="E252" s="36"/>
      <c r="F252" s="36"/>
      <c r="G252" s="36"/>
      <c r="H252" s="36"/>
      <c r="I252" s="36"/>
      <c r="K252" s="141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</row>
    <row r="253" spans="4:24" s="33" customFormat="1" ht="15.75">
      <c r="D253" s="36"/>
      <c r="E253" s="36"/>
      <c r="F253" s="36"/>
      <c r="G253" s="36"/>
      <c r="H253" s="36"/>
      <c r="I253" s="36"/>
      <c r="K253" s="141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</row>
    <row r="254" spans="4:24" s="33" customFormat="1" ht="15.75">
      <c r="D254" s="36"/>
      <c r="E254" s="36"/>
      <c r="F254" s="36"/>
      <c r="G254" s="36"/>
      <c r="H254" s="36"/>
      <c r="I254" s="36"/>
      <c r="K254" s="141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</row>
    <row r="255" spans="4:24" s="33" customFormat="1" ht="15.75">
      <c r="D255" s="36"/>
      <c r="E255" s="36"/>
      <c r="F255" s="36"/>
      <c r="G255" s="36"/>
      <c r="H255" s="36"/>
      <c r="I255" s="36"/>
      <c r="K255" s="141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</row>
    <row r="256" spans="4:24" s="33" customFormat="1" ht="15.75">
      <c r="D256" s="36"/>
      <c r="E256" s="36"/>
      <c r="F256" s="36"/>
      <c r="G256" s="36"/>
      <c r="H256" s="36"/>
      <c r="I256" s="36"/>
      <c r="K256" s="141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</row>
    <row r="257" spans="4:24" s="33" customFormat="1" ht="15.75">
      <c r="D257" s="36"/>
      <c r="E257" s="36"/>
      <c r="F257" s="36"/>
      <c r="G257" s="36"/>
      <c r="H257" s="36"/>
      <c r="I257" s="36"/>
      <c r="K257" s="141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</row>
    <row r="258" spans="4:24" s="33" customFormat="1" ht="15.75">
      <c r="D258" s="36"/>
      <c r="E258" s="36"/>
      <c r="F258" s="36"/>
      <c r="G258" s="36"/>
      <c r="H258" s="36"/>
      <c r="I258" s="36"/>
      <c r="K258" s="141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</row>
    <row r="259" spans="4:24" s="33" customFormat="1" ht="15.75">
      <c r="D259" s="36"/>
      <c r="E259" s="36"/>
      <c r="F259" s="36"/>
      <c r="G259" s="36"/>
      <c r="H259" s="36"/>
      <c r="I259" s="36"/>
      <c r="K259" s="141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</row>
    <row r="260" spans="4:24" s="33" customFormat="1" ht="15.75">
      <c r="D260" s="36"/>
      <c r="E260" s="36"/>
      <c r="F260" s="36"/>
      <c r="G260" s="36"/>
      <c r="H260" s="36"/>
      <c r="I260" s="36"/>
      <c r="K260" s="141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</row>
    <row r="261" spans="4:24" s="33" customFormat="1" ht="15.75">
      <c r="D261" s="36"/>
      <c r="E261" s="36"/>
      <c r="F261" s="36"/>
      <c r="G261" s="36"/>
      <c r="H261" s="36"/>
      <c r="I261" s="36"/>
      <c r="K261" s="141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</row>
    <row r="262" spans="4:24" s="33" customFormat="1" ht="15.75">
      <c r="D262" s="36"/>
      <c r="E262" s="36"/>
      <c r="F262" s="36"/>
      <c r="G262" s="36"/>
      <c r="H262" s="36"/>
      <c r="I262" s="36"/>
      <c r="K262" s="141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</row>
    <row r="263" spans="4:24" s="33" customFormat="1" ht="15.75">
      <c r="D263" s="36"/>
      <c r="E263" s="36"/>
      <c r="F263" s="36"/>
      <c r="G263" s="36"/>
      <c r="H263" s="36"/>
      <c r="I263" s="36"/>
      <c r="K263" s="141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</row>
    <row r="264" spans="4:24" s="33" customFormat="1" ht="15.75">
      <c r="D264" s="36"/>
      <c r="E264" s="36"/>
      <c r="F264" s="36"/>
      <c r="G264" s="36"/>
      <c r="H264" s="36"/>
      <c r="I264" s="36"/>
      <c r="K264" s="141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</row>
    <row r="265" spans="4:24" s="33" customFormat="1" ht="15.75">
      <c r="D265" s="36"/>
      <c r="E265" s="36"/>
      <c r="F265" s="36"/>
      <c r="G265" s="36"/>
      <c r="H265" s="36"/>
      <c r="I265" s="36"/>
      <c r="K265" s="141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</row>
    <row r="266" spans="4:24" s="33" customFormat="1" ht="15.75">
      <c r="D266" s="36"/>
      <c r="E266" s="36"/>
      <c r="F266" s="36"/>
      <c r="G266" s="36"/>
      <c r="H266" s="36"/>
      <c r="I266" s="36"/>
      <c r="K266" s="141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</row>
    <row r="267" spans="4:24" s="33" customFormat="1" ht="15.75">
      <c r="D267" s="36"/>
      <c r="E267" s="36"/>
      <c r="F267" s="36"/>
      <c r="G267" s="36"/>
      <c r="H267" s="36"/>
      <c r="I267" s="36"/>
      <c r="K267" s="141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</row>
    <row r="268" spans="4:24" s="33" customFormat="1" ht="15.75">
      <c r="D268" s="36"/>
      <c r="E268" s="36"/>
      <c r="F268" s="36"/>
      <c r="G268" s="36"/>
      <c r="H268" s="36"/>
      <c r="I268" s="36"/>
      <c r="K268" s="141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</row>
    <row r="269" spans="4:24" s="33" customFormat="1" ht="15.75">
      <c r="D269" s="36"/>
      <c r="E269" s="36"/>
      <c r="F269" s="36"/>
      <c r="G269" s="36"/>
      <c r="H269" s="36"/>
      <c r="I269" s="36"/>
      <c r="K269" s="141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</row>
    <row r="270" spans="4:24" s="33" customFormat="1" ht="15.75">
      <c r="D270" s="36"/>
      <c r="E270" s="36"/>
      <c r="F270" s="36"/>
      <c r="G270" s="36"/>
      <c r="H270" s="36"/>
      <c r="I270" s="36"/>
      <c r="K270" s="141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</row>
    <row r="271" spans="4:24" s="33" customFormat="1" ht="15.75">
      <c r="D271" s="36"/>
      <c r="E271" s="36"/>
      <c r="F271" s="36"/>
      <c r="G271" s="36"/>
      <c r="H271" s="36"/>
      <c r="I271" s="36"/>
      <c r="K271" s="141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</row>
    <row r="272" spans="4:24" s="33" customFormat="1" ht="15.75">
      <c r="D272" s="36"/>
      <c r="E272" s="36"/>
      <c r="F272" s="36"/>
      <c r="G272" s="36"/>
      <c r="H272" s="36"/>
      <c r="I272" s="36"/>
      <c r="K272" s="141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</row>
    <row r="273" spans="4:24" s="33" customFormat="1" ht="15.75">
      <c r="D273" s="36"/>
      <c r="E273" s="36"/>
      <c r="F273" s="36"/>
      <c r="G273" s="36"/>
      <c r="H273" s="36"/>
      <c r="I273" s="36"/>
      <c r="K273" s="141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</row>
    <row r="274" spans="4:24" s="33" customFormat="1" ht="15.75">
      <c r="D274" s="36"/>
      <c r="E274" s="36"/>
      <c r="F274" s="36"/>
      <c r="G274" s="36"/>
      <c r="H274" s="36"/>
      <c r="I274" s="36"/>
      <c r="K274" s="141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</row>
    <row r="275" spans="4:24" s="33" customFormat="1" ht="15.75">
      <c r="D275" s="36"/>
      <c r="E275" s="36"/>
      <c r="F275" s="36"/>
      <c r="G275" s="36"/>
      <c r="H275" s="36"/>
      <c r="I275" s="36"/>
      <c r="K275" s="141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</row>
    <row r="276" spans="4:24" s="33" customFormat="1" ht="15.75">
      <c r="D276" s="36"/>
      <c r="E276" s="36"/>
      <c r="F276" s="36"/>
      <c r="G276" s="36"/>
      <c r="H276" s="36"/>
      <c r="I276" s="36"/>
      <c r="K276" s="141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</row>
    <row r="277" spans="4:24" s="33" customFormat="1" ht="15.75">
      <c r="D277" s="36"/>
      <c r="E277" s="36"/>
      <c r="F277" s="36"/>
      <c r="G277" s="36"/>
      <c r="H277" s="36"/>
      <c r="I277" s="36"/>
      <c r="K277" s="141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</row>
    <row r="278" spans="4:24" s="33" customFormat="1" ht="15.75">
      <c r="D278" s="36"/>
      <c r="E278" s="36"/>
      <c r="F278" s="36"/>
      <c r="G278" s="36"/>
      <c r="H278" s="36"/>
      <c r="I278" s="36"/>
      <c r="K278" s="141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</row>
    <row r="279" spans="4:24" s="33" customFormat="1" ht="15.75">
      <c r="D279" s="36"/>
      <c r="E279" s="36"/>
      <c r="F279" s="36"/>
      <c r="G279" s="36"/>
      <c r="H279" s="36"/>
      <c r="I279" s="36"/>
      <c r="K279" s="141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</row>
    <row r="280" spans="4:24" s="33" customFormat="1" ht="15.75">
      <c r="D280" s="36"/>
      <c r="E280" s="36"/>
      <c r="F280" s="36"/>
      <c r="G280" s="36"/>
      <c r="H280" s="36"/>
      <c r="I280" s="36"/>
      <c r="K280" s="141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</row>
    <row r="281" spans="4:24" s="33" customFormat="1" ht="15.75">
      <c r="D281" s="36"/>
      <c r="E281" s="36"/>
      <c r="F281" s="36"/>
      <c r="G281" s="36"/>
      <c r="H281" s="36"/>
      <c r="I281" s="36"/>
      <c r="K281" s="141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</row>
    <row r="282" spans="4:24" s="33" customFormat="1" ht="15.75">
      <c r="D282" s="36"/>
      <c r="E282" s="36"/>
      <c r="F282" s="36"/>
      <c r="G282" s="36"/>
      <c r="H282" s="36"/>
      <c r="I282" s="36"/>
      <c r="K282" s="141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</row>
    <row r="283" spans="4:24" s="33" customFormat="1" ht="15.75">
      <c r="D283" s="36"/>
      <c r="E283" s="36"/>
      <c r="F283" s="36"/>
      <c r="G283" s="36"/>
      <c r="H283" s="36"/>
      <c r="I283" s="36"/>
      <c r="K283" s="141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</row>
    <row r="284" spans="4:24" s="33" customFormat="1" ht="15.75">
      <c r="D284" s="36"/>
      <c r="E284" s="36"/>
      <c r="F284" s="36"/>
      <c r="G284" s="36"/>
      <c r="H284" s="36"/>
      <c r="I284" s="36"/>
      <c r="K284" s="141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</row>
    <row r="285" spans="4:24" s="33" customFormat="1" ht="15.75">
      <c r="D285" s="36"/>
      <c r="E285" s="36"/>
      <c r="F285" s="36"/>
      <c r="G285" s="36"/>
      <c r="H285" s="36"/>
      <c r="I285" s="36"/>
      <c r="K285" s="141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</row>
    <row r="286" spans="4:24" s="33" customFormat="1" ht="15.75">
      <c r="D286" s="36"/>
      <c r="E286" s="36"/>
      <c r="F286" s="36"/>
      <c r="G286" s="36"/>
      <c r="H286" s="36"/>
      <c r="I286" s="36"/>
      <c r="K286" s="141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</row>
    <row r="287" spans="4:24" s="33" customFormat="1" ht="15.75">
      <c r="D287" s="36"/>
      <c r="E287" s="36"/>
      <c r="F287" s="36"/>
      <c r="G287" s="36"/>
      <c r="H287" s="36"/>
      <c r="I287" s="36"/>
      <c r="K287" s="141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</row>
    <row r="288" spans="4:24" s="33" customFormat="1" ht="15.75">
      <c r="D288" s="36"/>
      <c r="E288" s="36"/>
      <c r="F288" s="36"/>
      <c r="G288" s="36"/>
      <c r="H288" s="36"/>
      <c r="I288" s="36"/>
      <c r="K288" s="141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</row>
    <row r="289" spans="4:24" s="33" customFormat="1" ht="15.75">
      <c r="D289" s="36"/>
      <c r="E289" s="36"/>
      <c r="F289" s="36"/>
      <c r="G289" s="36"/>
      <c r="H289" s="36"/>
      <c r="I289" s="36"/>
      <c r="K289" s="141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</row>
    <row r="290" spans="4:24" s="33" customFormat="1" ht="15.75">
      <c r="D290" s="36"/>
      <c r="E290" s="36"/>
      <c r="F290" s="36"/>
      <c r="G290" s="36"/>
      <c r="H290" s="36"/>
      <c r="I290" s="36"/>
      <c r="K290" s="141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</row>
    <row r="291" spans="4:24" s="33" customFormat="1" ht="15.75">
      <c r="D291" s="36"/>
      <c r="E291" s="36"/>
      <c r="F291" s="36"/>
      <c r="G291" s="36"/>
      <c r="H291" s="36"/>
      <c r="I291" s="36"/>
      <c r="K291" s="141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</row>
    <row r="292" spans="4:24" s="33" customFormat="1" ht="15.75">
      <c r="D292" s="36"/>
      <c r="E292" s="36"/>
      <c r="F292" s="36"/>
      <c r="G292" s="36"/>
      <c r="H292" s="36"/>
      <c r="I292" s="36"/>
      <c r="K292" s="141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</row>
    <row r="293" spans="4:24" s="33" customFormat="1" ht="15.75">
      <c r="D293" s="36"/>
      <c r="E293" s="36"/>
      <c r="F293" s="36"/>
      <c r="G293" s="36"/>
      <c r="H293" s="36"/>
      <c r="I293" s="36"/>
      <c r="K293" s="141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</row>
    <row r="294" spans="4:24" s="33" customFormat="1" ht="15.75">
      <c r="D294" s="36"/>
      <c r="E294" s="36"/>
      <c r="F294" s="36"/>
      <c r="G294" s="36"/>
      <c r="H294" s="36"/>
      <c r="I294" s="36"/>
      <c r="K294" s="141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</row>
    <row r="295" spans="4:24" s="33" customFormat="1" ht="15.75">
      <c r="D295" s="36"/>
      <c r="E295" s="36"/>
      <c r="F295" s="36"/>
      <c r="G295" s="36"/>
      <c r="H295" s="36"/>
      <c r="I295" s="36"/>
      <c r="K295" s="141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</row>
    <row r="296" spans="4:24" s="33" customFormat="1" ht="15.75">
      <c r="D296" s="36"/>
      <c r="E296" s="36"/>
      <c r="F296" s="36"/>
      <c r="G296" s="36"/>
      <c r="H296" s="36"/>
      <c r="I296" s="36"/>
      <c r="K296" s="141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</row>
    <row r="297" spans="4:24" s="33" customFormat="1" ht="15.75">
      <c r="D297" s="36"/>
      <c r="E297" s="36"/>
      <c r="F297" s="36"/>
      <c r="G297" s="36"/>
      <c r="H297" s="36"/>
      <c r="I297" s="36"/>
      <c r="K297" s="141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</row>
    <row r="298" spans="4:24" s="33" customFormat="1" ht="15.75">
      <c r="D298" s="36"/>
      <c r="E298" s="36"/>
      <c r="F298" s="36"/>
      <c r="G298" s="36"/>
      <c r="H298" s="36"/>
      <c r="I298" s="36"/>
      <c r="K298" s="141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</row>
    <row r="299" spans="4:24" s="33" customFormat="1" ht="15.75">
      <c r="D299" s="36"/>
      <c r="E299" s="36"/>
      <c r="F299" s="36"/>
      <c r="G299" s="36"/>
      <c r="H299" s="36"/>
      <c r="I299" s="36"/>
      <c r="K299" s="141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</row>
    <row r="300" spans="4:24" s="33" customFormat="1" ht="15.75">
      <c r="D300" s="36"/>
      <c r="E300" s="36"/>
      <c r="F300" s="36"/>
      <c r="G300" s="36"/>
      <c r="H300" s="36"/>
      <c r="I300" s="36"/>
      <c r="K300" s="141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</row>
    <row r="301" spans="4:24" s="33" customFormat="1" ht="15.75">
      <c r="D301" s="36"/>
      <c r="E301" s="36"/>
      <c r="F301" s="36"/>
      <c r="G301" s="36"/>
      <c r="H301" s="36"/>
      <c r="I301" s="36"/>
      <c r="K301" s="141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</row>
    <row r="302" spans="4:24" s="33" customFormat="1" ht="15.75">
      <c r="D302" s="36"/>
      <c r="E302" s="36"/>
      <c r="F302" s="36"/>
      <c r="G302" s="36"/>
      <c r="H302" s="36"/>
      <c r="I302" s="36"/>
      <c r="K302" s="141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</row>
    <row r="303" spans="4:24" s="33" customFormat="1" ht="15.75">
      <c r="D303" s="36"/>
      <c r="E303" s="36"/>
      <c r="F303" s="36"/>
      <c r="G303" s="36"/>
      <c r="H303" s="36"/>
      <c r="I303" s="36"/>
      <c r="K303" s="141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</row>
    <row r="304" spans="4:24" s="33" customFormat="1" ht="15.75">
      <c r="D304" s="36"/>
      <c r="E304" s="36"/>
      <c r="F304" s="36"/>
      <c r="G304" s="36"/>
      <c r="H304" s="36"/>
      <c r="I304" s="36"/>
      <c r="K304" s="141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</row>
    <row r="305" spans="4:24" s="33" customFormat="1" ht="15.75">
      <c r="D305" s="36"/>
      <c r="E305" s="36"/>
      <c r="F305" s="36"/>
      <c r="G305" s="36"/>
      <c r="H305" s="36"/>
      <c r="I305" s="36"/>
      <c r="K305" s="141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</row>
    <row r="306" spans="4:24" s="33" customFormat="1" ht="15.75">
      <c r="D306" s="36"/>
      <c r="E306" s="36"/>
      <c r="F306" s="36"/>
      <c r="G306" s="36"/>
      <c r="H306" s="36"/>
      <c r="I306" s="36"/>
      <c r="K306" s="141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</row>
    <row r="307" spans="4:24" s="33" customFormat="1" ht="15.75">
      <c r="D307" s="36"/>
      <c r="E307" s="36"/>
      <c r="F307" s="36"/>
      <c r="G307" s="36"/>
      <c r="H307" s="36"/>
      <c r="I307" s="36"/>
      <c r="K307" s="141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</row>
    <row r="308" spans="4:24" s="33" customFormat="1" ht="15.75">
      <c r="D308" s="36"/>
      <c r="E308" s="36"/>
      <c r="F308" s="36"/>
      <c r="G308" s="36"/>
      <c r="H308" s="36"/>
      <c r="I308" s="36"/>
      <c r="K308" s="141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</row>
    <row r="309" spans="4:24" s="31" customFormat="1" ht="15.75">
      <c r="D309" s="37"/>
      <c r="E309" s="37"/>
      <c r="F309" s="37"/>
      <c r="G309" s="37"/>
      <c r="H309" s="37"/>
      <c r="I309" s="37"/>
      <c r="J309" s="33"/>
      <c r="K309" s="141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</row>
    <row r="310" spans="4:24" s="31" customFormat="1" ht="15.75">
      <c r="D310" s="37"/>
      <c r="E310" s="37"/>
      <c r="F310" s="37"/>
      <c r="G310" s="37"/>
      <c r="H310" s="37"/>
      <c r="I310" s="37"/>
      <c r="J310" s="33"/>
      <c r="K310" s="141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</row>
    <row r="311" spans="4:24" s="31" customFormat="1" ht="15.75">
      <c r="D311" s="37"/>
      <c r="E311" s="37"/>
      <c r="F311" s="37"/>
      <c r="G311" s="37"/>
      <c r="H311" s="37"/>
      <c r="I311" s="37"/>
      <c r="J311" s="33"/>
      <c r="K311" s="141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</row>
    <row r="312" spans="4:24" s="31" customFormat="1" ht="15.75">
      <c r="D312" s="37"/>
      <c r="E312" s="37"/>
      <c r="F312" s="37"/>
      <c r="G312" s="37"/>
      <c r="H312" s="37"/>
      <c r="I312" s="37"/>
      <c r="J312" s="33"/>
      <c r="K312" s="141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</row>
    <row r="313" spans="4:24" s="31" customFormat="1" ht="15.75">
      <c r="D313" s="37"/>
      <c r="E313" s="37"/>
      <c r="F313" s="37"/>
      <c r="G313" s="37"/>
      <c r="H313" s="37"/>
      <c r="I313" s="37"/>
      <c r="J313" s="33"/>
      <c r="K313" s="141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</row>
    <row r="314" spans="4:24" s="31" customFormat="1" ht="15.75">
      <c r="D314" s="37"/>
      <c r="E314" s="37"/>
      <c r="F314" s="37"/>
      <c r="G314" s="37"/>
      <c r="H314" s="37"/>
      <c r="I314" s="37"/>
      <c r="J314" s="33"/>
      <c r="K314" s="141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</row>
    <row r="315" spans="4:24" s="31" customFormat="1" ht="15.75">
      <c r="D315" s="37"/>
      <c r="E315" s="37"/>
      <c r="F315" s="37"/>
      <c r="G315" s="37"/>
      <c r="H315" s="37"/>
      <c r="I315" s="37"/>
      <c r="J315" s="33"/>
      <c r="K315" s="141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</row>
    <row r="316" spans="4:24" s="31" customFormat="1" ht="15.75">
      <c r="D316" s="37"/>
      <c r="E316" s="37"/>
      <c r="F316" s="37"/>
      <c r="G316" s="37"/>
      <c r="H316" s="37"/>
      <c r="I316" s="37"/>
      <c r="J316" s="33"/>
      <c r="K316" s="141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</row>
    <row r="317" spans="4:24" s="31" customFormat="1" ht="15.75">
      <c r="D317" s="37"/>
      <c r="E317" s="37"/>
      <c r="F317" s="37"/>
      <c r="G317" s="37"/>
      <c r="H317" s="37"/>
      <c r="I317" s="37"/>
      <c r="J317" s="33"/>
      <c r="K317" s="141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</row>
    <row r="318" spans="4:24" s="31" customFormat="1" ht="15.75">
      <c r="D318" s="37"/>
      <c r="E318" s="37"/>
      <c r="F318" s="37"/>
      <c r="G318" s="37"/>
      <c r="H318" s="37"/>
      <c r="I318" s="37"/>
      <c r="J318" s="33"/>
      <c r="K318" s="141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</row>
    <row r="319" spans="4:24" s="31" customFormat="1" ht="15.75">
      <c r="D319" s="37"/>
      <c r="E319" s="37"/>
      <c r="F319" s="37"/>
      <c r="G319" s="37"/>
      <c r="H319" s="37"/>
      <c r="I319" s="37"/>
      <c r="J319" s="33"/>
      <c r="K319" s="141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</row>
    <row r="320" spans="4:24" s="31" customFormat="1" ht="15.75">
      <c r="D320" s="37"/>
      <c r="E320" s="37"/>
      <c r="F320" s="37"/>
      <c r="G320" s="37"/>
      <c r="H320" s="37"/>
      <c r="I320" s="37"/>
      <c r="J320" s="33"/>
      <c r="K320" s="141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</row>
    <row r="321" spans="4:24" s="31" customFormat="1" ht="15.75">
      <c r="D321" s="37"/>
      <c r="E321" s="37"/>
      <c r="F321" s="37"/>
      <c r="G321" s="37"/>
      <c r="H321" s="37"/>
      <c r="I321" s="37"/>
      <c r="J321" s="33"/>
      <c r="K321" s="141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</row>
    <row r="322" spans="4:24" s="31" customFormat="1" ht="15.75">
      <c r="D322" s="37"/>
      <c r="E322" s="37"/>
      <c r="F322" s="37"/>
      <c r="G322" s="37"/>
      <c r="H322" s="37"/>
      <c r="I322" s="37"/>
      <c r="J322" s="33"/>
      <c r="K322" s="141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</row>
    <row r="323" spans="4:24" s="31" customFormat="1" ht="15.75">
      <c r="D323" s="37"/>
      <c r="E323" s="37"/>
      <c r="F323" s="37"/>
      <c r="G323" s="37"/>
      <c r="H323" s="37"/>
      <c r="I323" s="37"/>
      <c r="J323" s="33"/>
      <c r="K323" s="141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</row>
    <row r="324" spans="4:24" s="31" customFormat="1" ht="15.75">
      <c r="D324" s="37"/>
      <c r="E324" s="37"/>
      <c r="F324" s="37"/>
      <c r="G324" s="37"/>
      <c r="H324" s="37"/>
      <c r="I324" s="37"/>
      <c r="J324" s="33"/>
      <c r="K324" s="141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</row>
    <row r="325" spans="4:24" s="31" customFormat="1" ht="15.75">
      <c r="D325" s="37"/>
      <c r="E325" s="37"/>
      <c r="F325" s="37"/>
      <c r="G325" s="37"/>
      <c r="H325" s="37"/>
      <c r="I325" s="37"/>
      <c r="J325" s="33"/>
      <c r="K325" s="141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</row>
    <row r="326" spans="4:24" s="31" customFormat="1" ht="15.75">
      <c r="D326" s="37"/>
      <c r="E326" s="37"/>
      <c r="F326" s="37"/>
      <c r="G326" s="37"/>
      <c r="H326" s="37"/>
      <c r="I326" s="37"/>
      <c r="J326" s="33"/>
      <c r="K326" s="141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</row>
    <row r="327" spans="4:24" s="31" customFormat="1" ht="15.75">
      <c r="D327" s="37"/>
      <c r="E327" s="37"/>
      <c r="F327" s="37"/>
      <c r="G327" s="37"/>
      <c r="H327" s="37"/>
      <c r="I327" s="37"/>
      <c r="J327" s="33"/>
      <c r="K327" s="141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</row>
    <row r="328" spans="4:24" s="31" customFormat="1" ht="15.75">
      <c r="D328" s="37"/>
      <c r="E328" s="37"/>
      <c r="F328" s="37"/>
      <c r="G328" s="37"/>
      <c r="H328" s="37"/>
      <c r="I328" s="37"/>
      <c r="J328" s="33"/>
      <c r="K328" s="141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</row>
    <row r="329" spans="4:24" s="31" customFormat="1" ht="15.75">
      <c r="D329" s="37"/>
      <c r="E329" s="37"/>
      <c r="F329" s="37"/>
      <c r="G329" s="37"/>
      <c r="H329" s="37"/>
      <c r="I329" s="37"/>
      <c r="J329" s="33"/>
      <c r="K329" s="141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</row>
    <row r="330" spans="4:24" s="31" customFormat="1" ht="15.75">
      <c r="D330" s="37"/>
      <c r="E330" s="37"/>
      <c r="F330" s="37"/>
      <c r="G330" s="37"/>
      <c r="H330" s="37"/>
      <c r="I330" s="37"/>
      <c r="J330" s="33"/>
      <c r="K330" s="141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</row>
    <row r="331" spans="4:24" s="31" customFormat="1" ht="15.75">
      <c r="D331" s="37"/>
      <c r="E331" s="37"/>
      <c r="F331" s="37"/>
      <c r="G331" s="37"/>
      <c r="H331" s="37"/>
      <c r="I331" s="37"/>
      <c r="J331" s="33"/>
      <c r="K331" s="141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</row>
    <row r="332" spans="4:24" s="31" customFormat="1" ht="15.75">
      <c r="D332" s="37"/>
      <c r="E332" s="37"/>
      <c r="F332" s="37"/>
      <c r="G332" s="37"/>
      <c r="H332" s="37"/>
      <c r="I332" s="37"/>
      <c r="J332" s="33"/>
      <c r="K332" s="141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</row>
    <row r="333" spans="4:24" s="31" customFormat="1" ht="15.75">
      <c r="D333" s="37"/>
      <c r="E333" s="37"/>
      <c r="F333" s="37"/>
      <c r="G333" s="37"/>
      <c r="H333" s="37"/>
      <c r="I333" s="37"/>
      <c r="J333" s="33"/>
      <c r="K333" s="141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</row>
    <row r="334" spans="4:24" s="31" customFormat="1" ht="15.75">
      <c r="D334" s="37"/>
      <c r="E334" s="37"/>
      <c r="F334" s="37"/>
      <c r="G334" s="37"/>
      <c r="H334" s="37"/>
      <c r="I334" s="37"/>
      <c r="J334" s="33"/>
      <c r="K334" s="141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</row>
    <row r="335" spans="4:24" s="31" customFormat="1" ht="15.75">
      <c r="D335" s="37"/>
      <c r="E335" s="37"/>
      <c r="F335" s="37"/>
      <c r="G335" s="37"/>
      <c r="H335" s="37"/>
      <c r="I335" s="37"/>
      <c r="J335" s="33"/>
      <c r="K335" s="141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</row>
    <row r="336" spans="4:24" s="31" customFormat="1" ht="15.75">
      <c r="D336" s="37"/>
      <c r="E336" s="37"/>
      <c r="F336" s="37"/>
      <c r="G336" s="37"/>
      <c r="H336" s="37"/>
      <c r="I336" s="37"/>
      <c r="J336" s="33"/>
      <c r="K336" s="141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</row>
    <row r="337" spans="4:24" s="31" customFormat="1" ht="15.75">
      <c r="D337" s="37"/>
      <c r="E337" s="37"/>
      <c r="F337" s="37"/>
      <c r="G337" s="37"/>
      <c r="H337" s="37"/>
      <c r="I337" s="37"/>
      <c r="J337" s="33"/>
      <c r="K337" s="141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</row>
    <row r="338" spans="4:24" s="31" customFormat="1" ht="15.75">
      <c r="D338" s="37"/>
      <c r="E338" s="37"/>
      <c r="F338" s="37"/>
      <c r="G338" s="37"/>
      <c r="H338" s="37"/>
      <c r="I338" s="37"/>
      <c r="J338" s="33"/>
      <c r="K338" s="141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</row>
    <row r="339" spans="4:24" s="31" customFormat="1" ht="15.75">
      <c r="D339" s="37"/>
      <c r="E339" s="37"/>
      <c r="F339" s="37"/>
      <c r="G339" s="37"/>
      <c r="H339" s="37"/>
      <c r="I339" s="37"/>
      <c r="J339" s="33"/>
      <c r="K339" s="141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</row>
    <row r="340" spans="4:24" s="31" customFormat="1" ht="15.75">
      <c r="D340" s="37"/>
      <c r="E340" s="37"/>
      <c r="F340" s="37"/>
      <c r="G340" s="37"/>
      <c r="H340" s="37"/>
      <c r="I340" s="37"/>
      <c r="J340" s="33"/>
      <c r="K340" s="141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</row>
    <row r="341" spans="4:24" s="31" customFormat="1" ht="15.75">
      <c r="D341" s="37"/>
      <c r="E341" s="37"/>
      <c r="F341" s="37"/>
      <c r="G341" s="37"/>
      <c r="H341" s="37"/>
      <c r="I341" s="37"/>
      <c r="J341" s="33"/>
      <c r="K341" s="141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</row>
    <row r="342" spans="4:24" s="31" customFormat="1" ht="15.75">
      <c r="D342" s="37"/>
      <c r="E342" s="37"/>
      <c r="F342" s="37"/>
      <c r="G342" s="37"/>
      <c r="H342" s="37"/>
      <c r="I342" s="37"/>
      <c r="J342" s="33"/>
      <c r="K342" s="141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</row>
    <row r="343" spans="4:24" s="31" customFormat="1" ht="15.75">
      <c r="D343" s="37"/>
      <c r="E343" s="37"/>
      <c r="F343" s="37"/>
      <c r="G343" s="37"/>
      <c r="H343" s="37"/>
      <c r="I343" s="37"/>
      <c r="J343" s="33"/>
      <c r="K343" s="141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</row>
    <row r="344" spans="4:24" s="31" customFormat="1" ht="15.75">
      <c r="D344" s="37"/>
      <c r="E344" s="37"/>
      <c r="F344" s="37"/>
      <c r="G344" s="37"/>
      <c r="H344" s="37"/>
      <c r="I344" s="37"/>
      <c r="J344" s="33"/>
      <c r="K344" s="141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</row>
    <row r="345" spans="4:24" s="31" customFormat="1" ht="15.75">
      <c r="D345" s="37"/>
      <c r="E345" s="37"/>
      <c r="F345" s="37"/>
      <c r="G345" s="37"/>
      <c r="H345" s="37"/>
      <c r="I345" s="37"/>
      <c r="J345" s="33"/>
      <c r="K345" s="141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</row>
    <row r="346" spans="4:24" s="31" customFormat="1" ht="15.75">
      <c r="D346" s="37"/>
      <c r="E346" s="37"/>
      <c r="F346" s="37"/>
      <c r="G346" s="37"/>
      <c r="H346" s="37"/>
      <c r="I346" s="37"/>
      <c r="J346" s="33"/>
      <c r="K346" s="141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</row>
    <row r="347" spans="4:24" s="31" customFormat="1" ht="15.75">
      <c r="D347" s="37"/>
      <c r="E347" s="37"/>
      <c r="F347" s="37"/>
      <c r="G347" s="37"/>
      <c r="H347" s="37"/>
      <c r="I347" s="37"/>
      <c r="J347" s="33"/>
      <c r="K347" s="141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</row>
    <row r="348" spans="4:24" s="31" customFormat="1" ht="15.75">
      <c r="D348" s="37"/>
      <c r="E348" s="37"/>
      <c r="F348" s="37"/>
      <c r="G348" s="37"/>
      <c r="H348" s="37"/>
      <c r="I348" s="37"/>
      <c r="J348" s="33"/>
      <c r="K348" s="141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</row>
    <row r="349" spans="4:24" s="31" customFormat="1" ht="15.75">
      <c r="D349" s="37"/>
      <c r="E349" s="37"/>
      <c r="F349" s="37"/>
      <c r="G349" s="37"/>
      <c r="H349" s="37"/>
      <c r="I349" s="37"/>
      <c r="J349" s="33"/>
      <c r="K349" s="141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</row>
    <row r="350" spans="4:24" s="31" customFormat="1" ht="15.75">
      <c r="D350" s="37"/>
      <c r="E350" s="37"/>
      <c r="F350" s="37"/>
      <c r="G350" s="37"/>
      <c r="H350" s="37"/>
      <c r="I350" s="37"/>
      <c r="J350" s="33"/>
      <c r="K350" s="141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</row>
    <row r="351" spans="4:24" s="31" customFormat="1" ht="15.75">
      <c r="D351" s="37"/>
      <c r="E351" s="37"/>
      <c r="F351" s="37"/>
      <c r="G351" s="37"/>
      <c r="H351" s="37"/>
      <c r="I351" s="37"/>
      <c r="J351" s="33"/>
      <c r="K351" s="141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</row>
    <row r="352" spans="4:24" s="31" customFormat="1" ht="15.75">
      <c r="D352" s="37"/>
      <c r="E352" s="37"/>
      <c r="F352" s="37"/>
      <c r="G352" s="37"/>
      <c r="H352" s="37"/>
      <c r="I352" s="37"/>
      <c r="J352" s="33"/>
      <c r="K352" s="141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</row>
    <row r="353" spans="4:24" s="31" customFormat="1" ht="15.75">
      <c r="D353" s="37"/>
      <c r="E353" s="37"/>
      <c r="F353" s="37"/>
      <c r="G353" s="37"/>
      <c r="H353" s="37"/>
      <c r="I353" s="37"/>
      <c r="J353" s="33"/>
      <c r="K353" s="141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</row>
    <row r="354" spans="4:24" s="31" customFormat="1" ht="15.75">
      <c r="D354" s="37"/>
      <c r="E354" s="37"/>
      <c r="F354" s="37"/>
      <c r="G354" s="37"/>
      <c r="H354" s="37"/>
      <c r="I354" s="37"/>
      <c r="J354" s="33"/>
      <c r="K354" s="141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</row>
    <row r="355" spans="4:24" s="31" customFormat="1" ht="15.75">
      <c r="D355" s="37"/>
      <c r="E355" s="37"/>
      <c r="F355" s="37"/>
      <c r="G355" s="37"/>
      <c r="H355" s="37"/>
      <c r="I355" s="37"/>
      <c r="J355" s="33"/>
      <c r="K355" s="141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</row>
    <row r="356" spans="4:24" s="31" customFormat="1" ht="15.75">
      <c r="D356" s="37"/>
      <c r="E356" s="37"/>
      <c r="F356" s="37"/>
      <c r="G356" s="37"/>
      <c r="H356" s="37"/>
      <c r="I356" s="37"/>
      <c r="J356" s="33"/>
      <c r="K356" s="141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</row>
    <row r="357" spans="4:24" s="31" customFormat="1" ht="15.75">
      <c r="D357" s="37"/>
      <c r="E357" s="37"/>
      <c r="F357" s="37"/>
      <c r="G357" s="37"/>
      <c r="H357" s="37"/>
      <c r="I357" s="37"/>
      <c r="J357" s="33"/>
      <c r="K357" s="141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</row>
    <row r="358" spans="4:24" s="31" customFormat="1" ht="15.75">
      <c r="D358" s="37"/>
      <c r="E358" s="37"/>
      <c r="F358" s="37"/>
      <c r="G358" s="37"/>
      <c r="H358" s="37"/>
      <c r="I358" s="37"/>
      <c r="J358" s="33"/>
      <c r="K358" s="141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</row>
    <row r="359" spans="4:24" s="31" customFormat="1" ht="15.75">
      <c r="D359" s="37"/>
      <c r="E359" s="37"/>
      <c r="F359" s="37"/>
      <c r="G359" s="37"/>
      <c r="H359" s="37"/>
      <c r="I359" s="37"/>
      <c r="J359" s="33"/>
      <c r="K359" s="141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</row>
    <row r="360" spans="4:24" s="31" customFormat="1" ht="15.75">
      <c r="D360" s="37"/>
      <c r="E360" s="37"/>
      <c r="F360" s="37"/>
      <c r="G360" s="37"/>
      <c r="H360" s="37"/>
      <c r="I360" s="37"/>
      <c r="J360" s="33"/>
      <c r="K360" s="141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</row>
    <row r="361" spans="4:24" s="31" customFormat="1" ht="15.75">
      <c r="D361" s="37"/>
      <c r="E361" s="37"/>
      <c r="F361" s="37"/>
      <c r="G361" s="37"/>
      <c r="H361" s="37"/>
      <c r="I361" s="37"/>
      <c r="J361" s="33"/>
      <c r="K361" s="141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</row>
    <row r="362" spans="4:24" s="31" customFormat="1" ht="15.75">
      <c r="D362" s="37"/>
      <c r="E362" s="37"/>
      <c r="F362" s="37"/>
      <c r="G362" s="37"/>
      <c r="H362" s="37"/>
      <c r="I362" s="37"/>
      <c r="J362" s="33"/>
      <c r="K362" s="141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</row>
    <row r="363" spans="4:24" s="31" customFormat="1" ht="15.75">
      <c r="D363" s="37"/>
      <c r="E363" s="37"/>
      <c r="F363" s="37"/>
      <c r="G363" s="37"/>
      <c r="H363" s="37"/>
      <c r="I363" s="37"/>
      <c r="J363" s="33"/>
      <c r="K363" s="141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</row>
    <row r="364" spans="4:24" s="31" customFormat="1" ht="15.75">
      <c r="D364" s="37"/>
      <c r="E364" s="37"/>
      <c r="F364" s="37"/>
      <c r="G364" s="37"/>
      <c r="H364" s="37"/>
      <c r="I364" s="37"/>
      <c r="J364" s="33"/>
      <c r="K364" s="141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</row>
    <row r="365" spans="4:24" s="31" customFormat="1" ht="15.75">
      <c r="D365" s="37"/>
      <c r="E365" s="37"/>
      <c r="F365" s="37"/>
      <c r="G365" s="37"/>
      <c r="H365" s="37"/>
      <c r="I365" s="37"/>
      <c r="J365" s="33"/>
      <c r="K365" s="141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</row>
    <row r="366" spans="4:24" s="31" customFormat="1" ht="15.75">
      <c r="D366" s="37"/>
      <c r="E366" s="37"/>
      <c r="F366" s="37"/>
      <c r="G366" s="37"/>
      <c r="H366" s="37"/>
      <c r="I366" s="37"/>
      <c r="J366" s="33"/>
      <c r="K366" s="141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</row>
    <row r="367" spans="4:24" s="31" customFormat="1" ht="15.75">
      <c r="D367" s="37"/>
      <c r="E367" s="37"/>
      <c r="F367" s="37"/>
      <c r="G367" s="37"/>
      <c r="H367" s="37"/>
      <c r="I367" s="37"/>
      <c r="J367" s="33"/>
      <c r="K367" s="141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</row>
    <row r="368" spans="4:24" s="31" customFormat="1" ht="15.75">
      <c r="D368" s="37"/>
      <c r="E368" s="37"/>
      <c r="F368" s="37"/>
      <c r="G368" s="37"/>
      <c r="H368" s="37"/>
      <c r="I368" s="37"/>
      <c r="J368" s="33"/>
      <c r="K368" s="141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</row>
    <row r="369" spans="4:24" s="31" customFormat="1" ht="15.75">
      <c r="D369" s="37"/>
      <c r="E369" s="37"/>
      <c r="F369" s="37"/>
      <c r="G369" s="37"/>
      <c r="H369" s="37"/>
      <c r="I369" s="37"/>
      <c r="J369" s="33"/>
      <c r="K369" s="141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</row>
    <row r="370" spans="4:24" s="31" customFormat="1" ht="15.75">
      <c r="D370" s="37"/>
      <c r="E370" s="37"/>
      <c r="F370" s="37"/>
      <c r="G370" s="37"/>
      <c r="H370" s="37"/>
      <c r="I370" s="37"/>
      <c r="J370" s="33"/>
      <c r="K370" s="141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</row>
    <row r="371" spans="4:24" s="31" customFormat="1" ht="15.75">
      <c r="D371" s="37"/>
      <c r="E371" s="37"/>
      <c r="F371" s="37"/>
      <c r="G371" s="37"/>
      <c r="H371" s="37"/>
      <c r="I371" s="37"/>
      <c r="J371" s="33"/>
      <c r="K371" s="141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</row>
    <row r="372" spans="4:24" s="31" customFormat="1" ht="15.75">
      <c r="D372" s="37"/>
      <c r="E372" s="37"/>
      <c r="F372" s="37"/>
      <c r="G372" s="37"/>
      <c r="H372" s="37"/>
      <c r="I372" s="37"/>
      <c r="J372" s="33"/>
      <c r="K372" s="141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</row>
    <row r="373" spans="4:24" s="31" customFormat="1" ht="15.75">
      <c r="D373" s="37"/>
      <c r="E373" s="37"/>
      <c r="F373" s="37"/>
      <c r="G373" s="37"/>
      <c r="H373" s="37"/>
      <c r="I373" s="37"/>
      <c r="J373" s="33"/>
      <c r="K373" s="141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</row>
    <row r="374" spans="4:24" s="31" customFormat="1" ht="15.75">
      <c r="D374" s="37"/>
      <c r="E374" s="37"/>
      <c r="F374" s="37"/>
      <c r="G374" s="37"/>
      <c r="H374" s="37"/>
      <c r="I374" s="37"/>
      <c r="J374" s="33"/>
      <c r="K374" s="141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</row>
    <row r="375" spans="4:24" s="31" customFormat="1" ht="15.75">
      <c r="D375" s="37"/>
      <c r="E375" s="37"/>
      <c r="F375" s="37"/>
      <c r="G375" s="37"/>
      <c r="H375" s="37"/>
      <c r="I375" s="37"/>
      <c r="J375" s="33"/>
      <c r="K375" s="141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</row>
    <row r="376" spans="4:24" s="31" customFormat="1" ht="15.75">
      <c r="D376" s="37"/>
      <c r="E376" s="37"/>
      <c r="F376" s="37"/>
      <c r="G376" s="37"/>
      <c r="H376" s="37"/>
      <c r="I376" s="37"/>
      <c r="J376" s="33"/>
      <c r="K376" s="141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</row>
    <row r="377" spans="4:24" s="31" customFormat="1" ht="15.75">
      <c r="D377" s="37"/>
      <c r="E377" s="37"/>
      <c r="F377" s="37"/>
      <c r="G377" s="37"/>
      <c r="H377" s="37"/>
      <c r="I377" s="37"/>
      <c r="J377" s="33"/>
      <c r="K377" s="141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</row>
    <row r="378" spans="4:24" s="31" customFormat="1" ht="15.75">
      <c r="D378" s="37"/>
      <c r="E378" s="37"/>
      <c r="F378" s="37"/>
      <c r="G378" s="37"/>
      <c r="H378" s="37"/>
      <c r="I378" s="37"/>
      <c r="J378" s="33"/>
      <c r="K378" s="141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</row>
    <row r="379" spans="4:24" s="31" customFormat="1" ht="15.75">
      <c r="D379" s="37"/>
      <c r="E379" s="37"/>
      <c r="F379" s="37"/>
      <c r="G379" s="37"/>
      <c r="H379" s="37"/>
      <c r="I379" s="37"/>
      <c r="J379" s="33"/>
      <c r="K379" s="141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</row>
    <row r="380" spans="4:24" s="31" customFormat="1" ht="15.75">
      <c r="D380" s="37"/>
      <c r="E380" s="37"/>
      <c r="F380" s="37"/>
      <c r="G380" s="37"/>
      <c r="H380" s="37"/>
      <c r="I380" s="37"/>
      <c r="J380" s="33"/>
      <c r="K380" s="141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</row>
    <row r="381" spans="4:24" s="31" customFormat="1" ht="15.75">
      <c r="D381" s="37"/>
      <c r="E381" s="37"/>
      <c r="F381" s="37"/>
      <c r="G381" s="37"/>
      <c r="H381" s="37"/>
      <c r="I381" s="37"/>
      <c r="J381" s="33"/>
      <c r="K381" s="141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</row>
    <row r="382" spans="4:24" s="31" customFormat="1" ht="15.75">
      <c r="D382" s="37"/>
      <c r="E382" s="37"/>
      <c r="F382" s="37"/>
      <c r="G382" s="37"/>
      <c r="H382" s="37"/>
      <c r="I382" s="37"/>
      <c r="J382" s="33"/>
      <c r="K382" s="141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</row>
    <row r="383" spans="4:24" s="31" customFormat="1" ht="15.75">
      <c r="D383" s="37"/>
      <c r="E383" s="37"/>
      <c r="F383" s="37"/>
      <c r="G383" s="37"/>
      <c r="H383" s="37"/>
      <c r="I383" s="37"/>
      <c r="J383" s="33"/>
      <c r="K383" s="141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</row>
    <row r="384" spans="4:24" s="31" customFormat="1" ht="15.75">
      <c r="D384" s="37"/>
      <c r="E384" s="37"/>
      <c r="F384" s="37"/>
      <c r="G384" s="37"/>
      <c r="H384" s="37"/>
      <c r="I384" s="37"/>
      <c r="J384" s="33"/>
      <c r="K384" s="141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</row>
    <row r="385" spans="4:24" s="31" customFormat="1" ht="15.75">
      <c r="D385" s="37"/>
      <c r="E385" s="37"/>
      <c r="F385" s="37"/>
      <c r="G385" s="37"/>
      <c r="H385" s="37"/>
      <c r="I385" s="37"/>
      <c r="J385" s="33"/>
      <c r="K385" s="141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</row>
    <row r="386" spans="4:24" s="31" customFormat="1" ht="15.75">
      <c r="D386" s="37"/>
      <c r="E386" s="37"/>
      <c r="F386" s="37"/>
      <c r="G386" s="37"/>
      <c r="H386" s="37"/>
      <c r="I386" s="37"/>
      <c r="J386" s="33"/>
      <c r="K386" s="141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</row>
    <row r="387" spans="4:24" s="31" customFormat="1" ht="15.75">
      <c r="D387" s="37"/>
      <c r="E387" s="37"/>
      <c r="F387" s="37"/>
      <c r="G387" s="37"/>
      <c r="H387" s="37"/>
      <c r="I387" s="37"/>
      <c r="J387" s="33"/>
      <c r="K387" s="141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</row>
    <row r="388" spans="4:24" s="31" customFormat="1" ht="15.75">
      <c r="D388" s="37"/>
      <c r="E388" s="37"/>
      <c r="F388" s="37"/>
      <c r="G388" s="37"/>
      <c r="H388" s="37"/>
      <c r="I388" s="37"/>
      <c r="J388" s="33"/>
      <c r="K388" s="141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</row>
    <row r="389" spans="4:24" s="31" customFormat="1" ht="15.75">
      <c r="D389" s="37"/>
      <c r="E389" s="37"/>
      <c r="F389" s="37"/>
      <c r="G389" s="37"/>
      <c r="H389" s="37"/>
      <c r="I389" s="37"/>
      <c r="J389" s="33"/>
      <c r="K389" s="141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</row>
    <row r="390" spans="4:24" s="31" customFormat="1" ht="15.75">
      <c r="D390" s="37"/>
      <c r="E390" s="37"/>
      <c r="F390" s="37"/>
      <c r="G390" s="37"/>
      <c r="H390" s="37"/>
      <c r="I390" s="37"/>
      <c r="J390" s="33"/>
      <c r="K390" s="141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</row>
    <row r="391" spans="4:24" s="31" customFormat="1" ht="15.75">
      <c r="D391" s="37"/>
      <c r="E391" s="37"/>
      <c r="F391" s="37"/>
      <c r="G391" s="37"/>
      <c r="H391" s="37"/>
      <c r="I391" s="37"/>
      <c r="J391" s="33"/>
      <c r="K391" s="141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</row>
    <row r="392" spans="4:24" s="31" customFormat="1" ht="15.75">
      <c r="D392" s="37"/>
      <c r="E392" s="37"/>
      <c r="F392" s="37"/>
      <c r="G392" s="37"/>
      <c r="H392" s="37"/>
      <c r="I392" s="37"/>
      <c r="J392" s="33"/>
      <c r="K392" s="141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</row>
    <row r="393" spans="4:24" s="31" customFormat="1" ht="15.75">
      <c r="D393" s="37"/>
      <c r="E393" s="37"/>
      <c r="F393" s="37"/>
      <c r="G393" s="37"/>
      <c r="H393" s="37"/>
      <c r="I393" s="37"/>
      <c r="J393" s="33"/>
      <c r="K393" s="141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</row>
    <row r="394" spans="4:24" s="31" customFormat="1" ht="15.75">
      <c r="D394" s="37"/>
      <c r="E394" s="37"/>
      <c r="F394" s="37"/>
      <c r="G394" s="37"/>
      <c r="H394" s="37"/>
      <c r="I394" s="37"/>
      <c r="J394" s="33"/>
      <c r="K394" s="141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</row>
    <row r="395" spans="4:24" s="31" customFormat="1" ht="15.75">
      <c r="D395" s="37"/>
      <c r="E395" s="37"/>
      <c r="F395" s="37"/>
      <c r="G395" s="37"/>
      <c r="H395" s="37"/>
      <c r="I395" s="37"/>
      <c r="J395" s="33"/>
      <c r="K395" s="141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</row>
    <row r="396" spans="4:24" s="31" customFormat="1" ht="15.75">
      <c r="D396" s="37"/>
      <c r="E396" s="37"/>
      <c r="F396" s="37"/>
      <c r="G396" s="37"/>
      <c r="H396" s="37"/>
      <c r="I396" s="37"/>
      <c r="J396" s="33"/>
      <c r="K396" s="141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</row>
    <row r="397" spans="4:24" s="31" customFormat="1" ht="15.75">
      <c r="D397" s="37"/>
      <c r="E397" s="37"/>
      <c r="F397" s="37"/>
      <c r="G397" s="37"/>
      <c r="H397" s="37"/>
      <c r="I397" s="37"/>
      <c r="J397" s="33"/>
      <c r="K397" s="141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</row>
    <row r="398" spans="4:24" s="31" customFormat="1" ht="15.75">
      <c r="D398" s="37"/>
      <c r="E398" s="37"/>
      <c r="F398" s="37"/>
      <c r="G398" s="37"/>
      <c r="H398" s="37"/>
      <c r="I398" s="37"/>
      <c r="J398" s="33"/>
      <c r="K398" s="141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</row>
    <row r="399" spans="4:24" s="31" customFormat="1" ht="15.75">
      <c r="D399" s="37"/>
      <c r="E399" s="37"/>
      <c r="F399" s="37"/>
      <c r="G399" s="37"/>
      <c r="H399" s="37"/>
      <c r="I399" s="37"/>
      <c r="J399" s="33"/>
      <c r="K399" s="141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</row>
    <row r="400" spans="4:24" s="31" customFormat="1" ht="15.75">
      <c r="D400" s="37"/>
      <c r="E400" s="37"/>
      <c r="F400" s="37"/>
      <c r="G400" s="37"/>
      <c r="H400" s="37"/>
      <c r="I400" s="37"/>
      <c r="J400" s="33"/>
      <c r="K400" s="141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</row>
    <row r="401" spans="4:24" s="31" customFormat="1" ht="15.75">
      <c r="D401" s="37"/>
      <c r="E401" s="37"/>
      <c r="F401" s="37"/>
      <c r="G401" s="37"/>
      <c r="H401" s="37"/>
      <c r="I401" s="37"/>
      <c r="J401" s="33"/>
      <c r="K401" s="141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</row>
    <row r="402" spans="4:24" s="31" customFormat="1" ht="15.75">
      <c r="D402" s="37"/>
      <c r="E402" s="37"/>
      <c r="F402" s="37"/>
      <c r="G402" s="37"/>
      <c r="H402" s="37"/>
      <c r="I402" s="37"/>
      <c r="J402" s="33"/>
      <c r="K402" s="141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</row>
    <row r="403" spans="4:24" s="31" customFormat="1" ht="15.75">
      <c r="D403" s="37"/>
      <c r="E403" s="37"/>
      <c r="F403" s="37"/>
      <c r="G403" s="37"/>
      <c r="H403" s="37"/>
      <c r="I403" s="37"/>
      <c r="J403" s="33"/>
      <c r="K403" s="141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</row>
    <row r="404" spans="4:24" s="31" customFormat="1" ht="15.75">
      <c r="D404" s="37"/>
      <c r="E404" s="37"/>
      <c r="F404" s="37"/>
      <c r="G404" s="37"/>
      <c r="H404" s="37"/>
      <c r="I404" s="37"/>
      <c r="J404" s="33"/>
      <c r="K404" s="141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</row>
    <row r="405" spans="4:24" s="31" customFormat="1" ht="15.75">
      <c r="D405" s="37"/>
      <c r="E405" s="37"/>
      <c r="F405" s="37"/>
      <c r="G405" s="37"/>
      <c r="H405" s="37"/>
      <c r="I405" s="37"/>
      <c r="J405" s="33"/>
      <c r="K405" s="141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</row>
    <row r="406" spans="4:24" s="31" customFormat="1" ht="15.75">
      <c r="D406" s="37"/>
      <c r="E406" s="37"/>
      <c r="F406" s="37"/>
      <c r="G406" s="37"/>
      <c r="H406" s="37"/>
      <c r="I406" s="37"/>
      <c r="J406" s="33"/>
      <c r="K406" s="141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</row>
    <row r="407" spans="4:24" s="31" customFormat="1" ht="15.75">
      <c r="D407" s="37"/>
      <c r="E407" s="37"/>
      <c r="F407" s="37"/>
      <c r="G407" s="37"/>
      <c r="H407" s="37"/>
      <c r="I407" s="37"/>
      <c r="J407" s="33"/>
      <c r="K407" s="141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</row>
    <row r="408" spans="4:24" s="31" customFormat="1" ht="15.75">
      <c r="D408" s="37"/>
      <c r="E408" s="37"/>
      <c r="F408" s="37"/>
      <c r="G408" s="37"/>
      <c r="H408" s="37"/>
      <c r="I408" s="37"/>
      <c r="J408" s="33"/>
      <c r="K408" s="141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</row>
    <row r="409" spans="4:24" s="31" customFormat="1" ht="15.75">
      <c r="D409" s="37"/>
      <c r="E409" s="37"/>
      <c r="F409" s="37"/>
      <c r="G409" s="37"/>
      <c r="H409" s="37"/>
      <c r="I409" s="37"/>
      <c r="J409" s="33"/>
      <c r="K409" s="141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</row>
    <row r="410" spans="4:24" s="31" customFormat="1" ht="15.75">
      <c r="D410" s="37"/>
      <c r="E410" s="37"/>
      <c r="F410" s="37"/>
      <c r="G410" s="37"/>
      <c r="H410" s="37"/>
      <c r="I410" s="37"/>
      <c r="J410" s="33"/>
      <c r="K410" s="141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</row>
    <row r="411" spans="4:24" s="31" customFormat="1" ht="15.75">
      <c r="D411" s="37"/>
      <c r="E411" s="37"/>
      <c r="F411" s="37"/>
      <c r="G411" s="37"/>
      <c r="H411" s="37"/>
      <c r="I411" s="37"/>
      <c r="J411" s="33"/>
      <c r="K411" s="141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</row>
    <row r="412" spans="4:24" s="31" customFormat="1" ht="15.75">
      <c r="D412" s="37"/>
      <c r="E412" s="37"/>
      <c r="F412" s="37"/>
      <c r="G412" s="37"/>
      <c r="H412" s="37"/>
      <c r="I412" s="37"/>
      <c r="J412" s="33"/>
      <c r="K412" s="141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</row>
    <row r="413" spans="4:24" s="31" customFormat="1" ht="15.75">
      <c r="D413" s="37"/>
      <c r="E413" s="37"/>
      <c r="F413" s="37"/>
      <c r="G413" s="37"/>
      <c r="H413" s="37"/>
      <c r="I413" s="37"/>
      <c r="J413" s="33"/>
      <c r="K413" s="141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</row>
    <row r="414" spans="4:24" s="31" customFormat="1" ht="15.75">
      <c r="D414" s="37"/>
      <c r="E414" s="37"/>
      <c r="F414" s="37"/>
      <c r="G414" s="37"/>
      <c r="H414" s="37"/>
      <c r="I414" s="37"/>
      <c r="J414" s="33"/>
      <c r="K414" s="141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</row>
    <row r="415" spans="4:24" s="31" customFormat="1" ht="15.75">
      <c r="D415" s="37"/>
      <c r="E415" s="37"/>
      <c r="F415" s="37"/>
      <c r="G415" s="37"/>
      <c r="H415" s="37"/>
      <c r="I415" s="37"/>
      <c r="J415" s="33"/>
      <c r="K415" s="141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</row>
    <row r="416" spans="4:24" s="31" customFormat="1" ht="15.75">
      <c r="D416" s="37"/>
      <c r="E416" s="37"/>
      <c r="F416" s="37"/>
      <c r="G416" s="37"/>
      <c r="H416" s="37"/>
      <c r="I416" s="37"/>
      <c r="J416" s="33"/>
      <c r="K416" s="141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</row>
    <row r="417" spans="4:24" s="31" customFormat="1" ht="15.75">
      <c r="D417" s="37"/>
      <c r="E417" s="37"/>
      <c r="F417" s="37"/>
      <c r="G417" s="37"/>
      <c r="H417" s="37"/>
      <c r="I417" s="37"/>
      <c r="J417" s="33"/>
      <c r="K417" s="141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</row>
    <row r="418" spans="4:24" s="31" customFormat="1" ht="15.75">
      <c r="D418" s="37"/>
      <c r="E418" s="37"/>
      <c r="F418" s="37"/>
      <c r="G418" s="37"/>
      <c r="H418" s="37"/>
      <c r="I418" s="37"/>
      <c r="J418" s="33"/>
      <c r="K418" s="141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</row>
    <row r="419" spans="4:24" s="31" customFormat="1" ht="15.75">
      <c r="D419" s="37"/>
      <c r="E419" s="37"/>
      <c r="F419" s="37"/>
      <c r="G419" s="37"/>
      <c r="H419" s="37"/>
      <c r="I419" s="37"/>
      <c r="J419" s="33"/>
      <c r="K419" s="141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</row>
    <row r="420" spans="4:24" s="31" customFormat="1" ht="15.75">
      <c r="D420" s="37"/>
      <c r="E420" s="37"/>
      <c r="F420" s="37"/>
      <c r="G420" s="37"/>
      <c r="H420" s="37"/>
      <c r="I420" s="37"/>
      <c r="J420" s="33"/>
      <c r="K420" s="141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</row>
    <row r="421" spans="4:24" s="31" customFormat="1" ht="15.75">
      <c r="D421" s="37"/>
      <c r="E421" s="37"/>
      <c r="F421" s="37"/>
      <c r="G421" s="37"/>
      <c r="H421" s="37"/>
      <c r="I421" s="37"/>
      <c r="J421" s="33"/>
      <c r="K421" s="141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</row>
    <row r="422" spans="4:24" s="31" customFormat="1" ht="15.75">
      <c r="D422" s="37"/>
      <c r="E422" s="37"/>
      <c r="F422" s="37"/>
      <c r="G422" s="37"/>
      <c r="H422" s="37"/>
      <c r="I422" s="37"/>
      <c r="J422" s="33"/>
      <c r="K422" s="141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</row>
    <row r="423" spans="4:24" s="31" customFormat="1" ht="15.75">
      <c r="D423" s="37"/>
      <c r="E423" s="37"/>
      <c r="F423" s="37"/>
      <c r="G423" s="37"/>
      <c r="H423" s="37"/>
      <c r="I423" s="37"/>
      <c r="J423" s="33"/>
      <c r="K423" s="141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</row>
    <row r="424" spans="4:24" s="31" customFormat="1" ht="15.75">
      <c r="D424" s="37"/>
      <c r="E424" s="37"/>
      <c r="F424" s="37"/>
      <c r="G424" s="37"/>
      <c r="H424" s="37"/>
      <c r="I424" s="37"/>
      <c r="J424" s="33"/>
      <c r="K424" s="141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</row>
    <row r="425" spans="4:24" s="31" customFormat="1" ht="15.75">
      <c r="D425" s="37"/>
      <c r="E425" s="37"/>
      <c r="F425" s="37"/>
      <c r="G425" s="37"/>
      <c r="H425" s="37"/>
      <c r="I425" s="37"/>
      <c r="J425" s="33"/>
      <c r="K425" s="141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</row>
    <row r="426" spans="4:24" s="31" customFormat="1" ht="15.75">
      <c r="D426" s="37"/>
      <c r="E426" s="37"/>
      <c r="F426" s="37"/>
      <c r="G426" s="37"/>
      <c r="H426" s="37"/>
      <c r="I426" s="37"/>
      <c r="J426" s="33"/>
      <c r="K426" s="141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</row>
    <row r="427" spans="4:24" s="31" customFormat="1" ht="15.75">
      <c r="D427" s="37"/>
      <c r="E427" s="37"/>
      <c r="F427" s="37"/>
      <c r="G427" s="37"/>
      <c r="H427" s="37"/>
      <c r="I427" s="37"/>
      <c r="J427" s="33"/>
      <c r="K427" s="141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</row>
    <row r="428" spans="4:24" s="31" customFormat="1" ht="15.75">
      <c r="D428" s="37"/>
      <c r="E428" s="37"/>
      <c r="F428" s="37"/>
      <c r="G428" s="37"/>
      <c r="H428" s="37"/>
      <c r="I428" s="37"/>
      <c r="J428" s="33"/>
      <c r="K428" s="141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</row>
    <row r="429" spans="4:24" s="31" customFormat="1" ht="15.75">
      <c r="D429" s="37"/>
      <c r="E429" s="37"/>
      <c r="F429" s="37"/>
      <c r="G429" s="37"/>
      <c r="H429" s="37"/>
      <c r="I429" s="37"/>
      <c r="J429" s="33"/>
      <c r="K429" s="141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</row>
    <row r="430" spans="4:24" s="31" customFormat="1" ht="15.75">
      <c r="D430" s="37"/>
      <c r="E430" s="37"/>
      <c r="F430" s="37"/>
      <c r="G430" s="37"/>
      <c r="H430" s="37"/>
      <c r="I430" s="37"/>
      <c r="J430" s="33"/>
      <c r="K430" s="141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</row>
    <row r="431" spans="4:24" s="31" customFormat="1" ht="15.75">
      <c r="D431" s="37"/>
      <c r="E431" s="37"/>
      <c r="F431" s="37"/>
      <c r="G431" s="37"/>
      <c r="H431" s="37"/>
      <c r="I431" s="37"/>
      <c r="J431" s="33"/>
      <c r="K431" s="141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</row>
    <row r="432" spans="4:24" s="31" customFormat="1" ht="15.75">
      <c r="D432" s="37"/>
      <c r="E432" s="37"/>
      <c r="F432" s="37"/>
      <c r="G432" s="37"/>
      <c r="H432" s="37"/>
      <c r="I432" s="37"/>
      <c r="J432" s="33"/>
      <c r="K432" s="141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</row>
    <row r="433" spans="4:24" s="31" customFormat="1" ht="15.75">
      <c r="D433" s="37"/>
      <c r="E433" s="37"/>
      <c r="F433" s="37"/>
      <c r="G433" s="37"/>
      <c r="H433" s="37"/>
      <c r="I433" s="37"/>
      <c r="J433" s="33"/>
      <c r="K433" s="141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</row>
    <row r="434" spans="4:24" s="31" customFormat="1" ht="15.75">
      <c r="D434" s="37"/>
      <c r="E434" s="37"/>
      <c r="F434" s="37"/>
      <c r="G434" s="37"/>
      <c r="H434" s="37"/>
      <c r="I434" s="37"/>
      <c r="J434" s="33"/>
      <c r="K434" s="141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</row>
    <row r="435" spans="4:24" s="31" customFormat="1" ht="15.75">
      <c r="D435" s="37"/>
      <c r="E435" s="37"/>
      <c r="F435" s="37"/>
      <c r="G435" s="37"/>
      <c r="H435" s="37"/>
      <c r="I435" s="37"/>
      <c r="J435" s="33"/>
      <c r="K435" s="141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</row>
    <row r="436" spans="4:24" s="31" customFormat="1" ht="15.75">
      <c r="D436" s="37"/>
      <c r="E436" s="37"/>
      <c r="F436" s="37"/>
      <c r="G436" s="37"/>
      <c r="H436" s="37"/>
      <c r="I436" s="37"/>
      <c r="J436" s="33"/>
      <c r="K436" s="141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</row>
    <row r="437" spans="4:24" s="31" customFormat="1" ht="15.75">
      <c r="D437" s="37"/>
      <c r="E437" s="37"/>
      <c r="F437" s="37"/>
      <c r="G437" s="37"/>
      <c r="H437" s="37"/>
      <c r="I437" s="37"/>
      <c r="J437" s="33"/>
      <c r="K437" s="141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</row>
    <row r="438" spans="4:24" s="31" customFormat="1" ht="15.75">
      <c r="D438" s="37"/>
      <c r="E438" s="37"/>
      <c r="F438" s="37"/>
      <c r="G438" s="37"/>
      <c r="H438" s="37"/>
      <c r="I438" s="37"/>
      <c r="J438" s="33"/>
      <c r="K438" s="141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</row>
    <row r="439" spans="4:24" s="31" customFormat="1" ht="15.75">
      <c r="D439" s="37"/>
      <c r="E439" s="37"/>
      <c r="F439" s="37"/>
      <c r="G439" s="37"/>
      <c r="H439" s="37"/>
      <c r="I439" s="37"/>
      <c r="J439" s="33"/>
      <c r="K439" s="141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</row>
    <row r="440" spans="4:24" s="31" customFormat="1" ht="15.75">
      <c r="D440" s="37"/>
      <c r="E440" s="37"/>
      <c r="F440" s="37"/>
      <c r="G440" s="37"/>
      <c r="H440" s="37"/>
      <c r="I440" s="37"/>
      <c r="J440" s="33"/>
      <c r="K440" s="141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</row>
    <row r="441" spans="4:24" s="31" customFormat="1" ht="15.75">
      <c r="D441" s="37"/>
      <c r="E441" s="37"/>
      <c r="F441" s="37"/>
      <c r="G441" s="37"/>
      <c r="H441" s="37"/>
      <c r="I441" s="37"/>
      <c r="J441" s="33"/>
      <c r="K441" s="141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</row>
    <row r="442" spans="4:24" s="31" customFormat="1" ht="15.75">
      <c r="D442" s="37"/>
      <c r="E442" s="37"/>
      <c r="F442" s="37"/>
      <c r="G442" s="37"/>
      <c r="H442" s="37"/>
      <c r="I442" s="37"/>
      <c r="J442" s="33"/>
      <c r="K442" s="141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</row>
    <row r="443" spans="4:24" s="31" customFormat="1" ht="15.75">
      <c r="D443" s="37"/>
      <c r="E443" s="37"/>
      <c r="F443" s="37"/>
      <c r="G443" s="37"/>
      <c r="H443" s="37"/>
      <c r="I443" s="37"/>
      <c r="J443" s="33"/>
      <c r="K443" s="141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</row>
    <row r="444" spans="4:24" s="31" customFormat="1" ht="15.75">
      <c r="D444" s="37"/>
      <c r="E444" s="37"/>
      <c r="F444" s="37"/>
      <c r="G444" s="37"/>
      <c r="H444" s="37"/>
      <c r="I444" s="37"/>
      <c r="J444" s="33"/>
      <c r="K444" s="141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</row>
    <row r="445" spans="4:24" s="31" customFormat="1" ht="15.75">
      <c r="D445" s="37"/>
      <c r="E445" s="37"/>
      <c r="F445" s="37"/>
      <c r="G445" s="37"/>
      <c r="H445" s="37"/>
      <c r="I445" s="37"/>
      <c r="J445" s="33"/>
      <c r="K445" s="141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</row>
    <row r="446" spans="4:24" s="31" customFormat="1" ht="15.75">
      <c r="D446" s="37"/>
      <c r="E446" s="37"/>
      <c r="F446" s="37"/>
      <c r="G446" s="37"/>
      <c r="H446" s="37"/>
      <c r="I446" s="37"/>
      <c r="J446" s="33"/>
      <c r="K446" s="141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</row>
    <row r="447" spans="4:24" s="31" customFormat="1" ht="15.75">
      <c r="D447" s="37"/>
      <c r="E447" s="37"/>
      <c r="F447" s="37"/>
      <c r="G447" s="37"/>
      <c r="H447" s="37"/>
      <c r="I447" s="37"/>
      <c r="J447" s="33"/>
      <c r="K447" s="141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</row>
    <row r="448" spans="4:24" s="31" customFormat="1" ht="15.75">
      <c r="D448" s="37"/>
      <c r="E448" s="37"/>
      <c r="F448" s="37"/>
      <c r="G448" s="37"/>
      <c r="H448" s="37"/>
      <c r="I448" s="37"/>
      <c r="J448" s="33"/>
      <c r="K448" s="141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</row>
    <row r="449" spans="4:24" s="31" customFormat="1" ht="15.75">
      <c r="D449" s="37"/>
      <c r="E449" s="37"/>
      <c r="F449" s="37"/>
      <c r="G449" s="37"/>
      <c r="H449" s="37"/>
      <c r="I449" s="37"/>
      <c r="J449" s="33"/>
      <c r="K449" s="141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</row>
    <row r="450" spans="4:24" s="31" customFormat="1" ht="15.75">
      <c r="D450" s="37"/>
      <c r="E450" s="37"/>
      <c r="F450" s="37"/>
      <c r="G450" s="37"/>
      <c r="H450" s="37"/>
      <c r="I450" s="37"/>
      <c r="J450" s="33"/>
      <c r="K450" s="141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</row>
    <row r="451" spans="4:24" s="31" customFormat="1" ht="15.75">
      <c r="D451" s="37"/>
      <c r="E451" s="37"/>
      <c r="F451" s="37"/>
      <c r="G451" s="37"/>
      <c r="H451" s="37"/>
      <c r="I451" s="37"/>
      <c r="J451" s="33"/>
      <c r="K451" s="141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</row>
    <row r="452" spans="4:24" s="31" customFormat="1" ht="15.75">
      <c r="D452" s="37"/>
      <c r="E452" s="37"/>
      <c r="F452" s="37"/>
      <c r="G452" s="37"/>
      <c r="H452" s="37"/>
      <c r="I452" s="37"/>
      <c r="J452" s="33"/>
      <c r="K452" s="141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</row>
    <row r="453" spans="4:24" s="31" customFormat="1" ht="15.75">
      <c r="D453" s="37"/>
      <c r="E453" s="37"/>
      <c r="F453" s="37"/>
      <c r="G453" s="37"/>
      <c r="H453" s="37"/>
      <c r="I453" s="37"/>
      <c r="J453" s="33"/>
      <c r="K453" s="141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</row>
    <row r="454" spans="4:24" s="31" customFormat="1" ht="15.75">
      <c r="D454" s="37"/>
      <c r="E454" s="37"/>
      <c r="F454" s="37"/>
      <c r="G454" s="37"/>
      <c r="H454" s="37"/>
      <c r="I454" s="37"/>
      <c r="J454" s="33"/>
      <c r="K454" s="141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</row>
    <row r="455" spans="4:24" s="31" customFormat="1" ht="15.75">
      <c r="D455" s="37"/>
      <c r="E455" s="37"/>
      <c r="F455" s="37"/>
      <c r="G455" s="37"/>
      <c r="H455" s="37"/>
      <c r="I455" s="37"/>
      <c r="J455" s="33"/>
      <c r="K455" s="141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</row>
    <row r="456" spans="4:24" s="31" customFormat="1" ht="15.75">
      <c r="D456" s="37"/>
      <c r="E456" s="37"/>
      <c r="F456" s="37"/>
      <c r="G456" s="37"/>
      <c r="H456" s="37"/>
      <c r="I456" s="37"/>
      <c r="J456" s="33"/>
      <c r="K456" s="141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</row>
    <row r="457" spans="4:24" s="31" customFormat="1" ht="15.75">
      <c r="D457" s="37"/>
      <c r="E457" s="37"/>
      <c r="F457" s="37"/>
      <c r="G457" s="37"/>
      <c r="H457" s="37"/>
      <c r="I457" s="37"/>
      <c r="J457" s="33"/>
      <c r="K457" s="141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</row>
    <row r="458" spans="4:24" s="31" customFormat="1" ht="15.75">
      <c r="D458" s="37"/>
      <c r="E458" s="37"/>
      <c r="F458" s="37"/>
      <c r="G458" s="37"/>
      <c r="H458" s="37"/>
      <c r="I458" s="37"/>
      <c r="J458" s="33"/>
      <c r="K458" s="141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</row>
    <row r="459" spans="4:24" s="31" customFormat="1" ht="15.75">
      <c r="D459" s="37"/>
      <c r="E459" s="37"/>
      <c r="F459" s="37"/>
      <c r="G459" s="37"/>
      <c r="H459" s="37"/>
      <c r="I459" s="37"/>
      <c r="J459" s="33"/>
      <c r="K459" s="141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</row>
    <row r="460" spans="4:24" s="31" customFormat="1" ht="15.75">
      <c r="D460" s="37"/>
      <c r="E460" s="37"/>
      <c r="F460" s="37"/>
      <c r="G460" s="37"/>
      <c r="H460" s="37"/>
      <c r="I460" s="37"/>
      <c r="J460" s="33"/>
      <c r="K460" s="141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</row>
    <row r="461" spans="4:24" s="31" customFormat="1" ht="15.75">
      <c r="D461" s="37"/>
      <c r="E461" s="37"/>
      <c r="F461" s="37"/>
      <c r="G461" s="37"/>
      <c r="H461" s="37"/>
      <c r="I461" s="37"/>
      <c r="J461" s="33"/>
      <c r="K461" s="141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</row>
    <row r="462" spans="4:24" s="31" customFormat="1" ht="15.75">
      <c r="D462" s="37"/>
      <c r="E462" s="37"/>
      <c r="F462" s="37"/>
      <c r="G462" s="37"/>
      <c r="H462" s="37"/>
      <c r="I462" s="37"/>
      <c r="J462" s="33"/>
      <c r="K462" s="141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</row>
    <row r="463" spans="4:24" s="31" customFormat="1" ht="15.75">
      <c r="D463" s="37"/>
      <c r="E463" s="37"/>
      <c r="F463" s="37"/>
      <c r="G463" s="37"/>
      <c r="H463" s="37"/>
      <c r="I463" s="37"/>
      <c r="J463" s="33"/>
      <c r="K463" s="141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</row>
    <row r="464" spans="4:24" s="31" customFormat="1" ht="15.75">
      <c r="D464" s="37"/>
      <c r="E464" s="37"/>
      <c r="F464" s="37"/>
      <c r="G464" s="37"/>
      <c r="H464" s="37"/>
      <c r="I464" s="37"/>
      <c r="J464" s="33"/>
      <c r="K464" s="141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</row>
    <row r="465" spans="4:24" s="31" customFormat="1" ht="15.75">
      <c r="D465" s="37"/>
      <c r="E465" s="37"/>
      <c r="F465" s="37"/>
      <c r="G465" s="37"/>
      <c r="H465" s="37"/>
      <c r="I465" s="37"/>
      <c r="J465" s="33"/>
      <c r="K465" s="141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</row>
    <row r="466" spans="4:24" s="31" customFormat="1" ht="15.75">
      <c r="D466" s="37"/>
      <c r="E466" s="37"/>
      <c r="F466" s="37"/>
      <c r="G466" s="37"/>
      <c r="H466" s="37"/>
      <c r="I466" s="37"/>
      <c r="J466" s="33"/>
      <c r="K466" s="141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</row>
    <row r="467" spans="4:24" s="31" customFormat="1" ht="15.75">
      <c r="D467" s="37"/>
      <c r="E467" s="37"/>
      <c r="F467" s="37"/>
      <c r="G467" s="37"/>
      <c r="H467" s="37"/>
      <c r="I467" s="37"/>
      <c r="J467" s="33"/>
      <c r="K467" s="141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</row>
    <row r="468" spans="4:24" s="31" customFormat="1" ht="15.75">
      <c r="D468" s="37"/>
      <c r="E468" s="37"/>
      <c r="F468" s="37"/>
      <c r="G468" s="37"/>
      <c r="H468" s="37"/>
      <c r="I468" s="37"/>
      <c r="J468" s="33"/>
      <c r="K468" s="141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</row>
    <row r="469" spans="4:24" s="31" customFormat="1" ht="15.75">
      <c r="D469" s="37"/>
      <c r="E469" s="37"/>
      <c r="F469" s="37"/>
      <c r="G469" s="37"/>
      <c r="H469" s="37"/>
      <c r="I469" s="37"/>
      <c r="J469" s="33"/>
      <c r="K469" s="141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</row>
    <row r="470" spans="4:24" s="31" customFormat="1" ht="15.75">
      <c r="D470" s="37"/>
      <c r="E470" s="37"/>
      <c r="F470" s="37"/>
      <c r="G470" s="37"/>
      <c r="H470" s="37"/>
      <c r="I470" s="37"/>
      <c r="J470" s="33"/>
      <c r="K470" s="141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</row>
    <row r="471" spans="4:24" s="31" customFormat="1" ht="15.75">
      <c r="D471" s="37"/>
      <c r="E471" s="37"/>
      <c r="F471" s="37"/>
      <c r="G471" s="37"/>
      <c r="H471" s="37"/>
      <c r="I471" s="37"/>
      <c r="J471" s="33"/>
      <c r="K471" s="141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</row>
    <row r="472" spans="4:24" s="31" customFormat="1" ht="15.75">
      <c r="D472" s="37"/>
      <c r="E472" s="37"/>
      <c r="F472" s="37"/>
      <c r="G472" s="37"/>
      <c r="H472" s="37"/>
      <c r="I472" s="37"/>
      <c r="J472" s="33"/>
      <c r="K472" s="141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</row>
    <row r="473" spans="4:24" s="31" customFormat="1" ht="15.75">
      <c r="D473" s="37"/>
      <c r="E473" s="37"/>
      <c r="F473" s="37"/>
      <c r="G473" s="37"/>
      <c r="H473" s="37"/>
      <c r="I473" s="37"/>
      <c r="J473" s="33"/>
      <c r="K473" s="141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</row>
    <row r="474" spans="4:24" s="31" customFormat="1" ht="15.75">
      <c r="D474" s="37"/>
      <c r="E474" s="37"/>
      <c r="F474" s="37"/>
      <c r="G474" s="37"/>
      <c r="H474" s="37"/>
      <c r="I474" s="37"/>
      <c r="J474" s="33"/>
      <c r="K474" s="141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</row>
    <row r="475" spans="4:24" s="31" customFormat="1" ht="15.75">
      <c r="D475" s="37"/>
      <c r="E475" s="37"/>
      <c r="F475" s="37"/>
      <c r="G475" s="37"/>
      <c r="H475" s="37"/>
      <c r="I475" s="37"/>
      <c r="J475" s="33"/>
      <c r="K475" s="141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</row>
    <row r="476" spans="4:24" s="31" customFormat="1" ht="15.75">
      <c r="D476" s="37"/>
      <c r="E476" s="37"/>
      <c r="F476" s="37"/>
      <c r="G476" s="37"/>
      <c r="H476" s="37"/>
      <c r="I476" s="37"/>
      <c r="J476" s="33"/>
      <c r="K476" s="141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</row>
    <row r="477" spans="4:24" s="31" customFormat="1" ht="15.75">
      <c r="D477" s="37"/>
      <c r="E477" s="37"/>
      <c r="F477" s="37"/>
      <c r="G477" s="37"/>
      <c r="H477" s="37"/>
      <c r="I477" s="37"/>
      <c r="J477" s="33"/>
      <c r="K477" s="141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</row>
    <row r="478" spans="4:24" s="31" customFormat="1" ht="15.75">
      <c r="D478" s="37"/>
      <c r="E478" s="37"/>
      <c r="F478" s="37"/>
      <c r="G478" s="37"/>
      <c r="H478" s="37"/>
      <c r="I478" s="37"/>
      <c r="J478" s="33"/>
      <c r="K478" s="141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</row>
    <row r="479" spans="4:24" s="31" customFormat="1" ht="15.75">
      <c r="D479" s="37"/>
      <c r="E479" s="37"/>
      <c r="F479" s="37"/>
      <c r="G479" s="37"/>
      <c r="H479" s="37"/>
      <c r="I479" s="37"/>
      <c r="J479" s="33"/>
      <c r="K479" s="141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</row>
    <row r="480" spans="4:24" s="31" customFormat="1" ht="15.75">
      <c r="D480" s="37"/>
      <c r="E480" s="37"/>
      <c r="F480" s="37"/>
      <c r="G480" s="37"/>
      <c r="H480" s="37"/>
      <c r="I480" s="37"/>
      <c r="J480" s="33"/>
      <c r="K480" s="141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</row>
    <row r="481" spans="4:24" s="31" customFormat="1" ht="15.75">
      <c r="D481" s="37"/>
      <c r="E481" s="37"/>
      <c r="F481" s="37"/>
      <c r="G481" s="37"/>
      <c r="H481" s="37"/>
      <c r="I481" s="37"/>
      <c r="J481" s="33"/>
      <c r="K481" s="141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</row>
    <row r="482" spans="4:24" s="31" customFormat="1" ht="15.75">
      <c r="D482" s="37"/>
      <c r="E482" s="37"/>
      <c r="F482" s="37"/>
      <c r="G482" s="37"/>
      <c r="H482" s="37"/>
      <c r="I482" s="37"/>
      <c r="J482" s="33"/>
      <c r="K482" s="141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</row>
    <row r="483" spans="4:24" s="31" customFormat="1" ht="15.75">
      <c r="D483" s="37"/>
      <c r="E483" s="37"/>
      <c r="F483" s="37"/>
      <c r="G483" s="37"/>
      <c r="H483" s="37"/>
      <c r="I483" s="37"/>
      <c r="J483" s="33"/>
      <c r="K483" s="141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</row>
    <row r="484" spans="4:24" s="31" customFormat="1" ht="15.75">
      <c r="D484" s="37"/>
      <c r="E484" s="37"/>
      <c r="F484" s="37"/>
      <c r="G484" s="37"/>
      <c r="H484" s="37"/>
      <c r="I484" s="37"/>
      <c r="J484" s="33"/>
      <c r="K484" s="141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</row>
    <row r="485" spans="4:24" s="31" customFormat="1" ht="15.75">
      <c r="D485" s="37"/>
      <c r="E485" s="37"/>
      <c r="F485" s="37"/>
      <c r="G485" s="37"/>
      <c r="H485" s="37"/>
      <c r="I485" s="37"/>
      <c r="J485" s="33"/>
      <c r="K485" s="141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</row>
    <row r="486" spans="4:24" s="31" customFormat="1" ht="15.75">
      <c r="D486" s="37"/>
      <c r="E486" s="37"/>
      <c r="F486" s="37"/>
      <c r="G486" s="37"/>
      <c r="H486" s="37"/>
      <c r="I486" s="37"/>
      <c r="J486" s="33"/>
      <c r="K486" s="141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</row>
    <row r="487" spans="4:24" s="31" customFormat="1" ht="15.75">
      <c r="D487" s="37"/>
      <c r="E487" s="37"/>
      <c r="F487" s="37"/>
      <c r="G487" s="37"/>
      <c r="H487" s="37"/>
      <c r="I487" s="37"/>
      <c r="J487" s="33"/>
      <c r="K487" s="141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</row>
    <row r="488" spans="4:24" s="31" customFormat="1" ht="15.75">
      <c r="D488" s="37"/>
      <c r="E488" s="37"/>
      <c r="F488" s="37"/>
      <c r="G488" s="37"/>
      <c r="H488" s="37"/>
      <c r="I488" s="37"/>
      <c r="J488" s="33"/>
      <c r="K488" s="141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</row>
    <row r="489" spans="4:24" s="31" customFormat="1" ht="15.75">
      <c r="D489" s="37"/>
      <c r="E489" s="37"/>
      <c r="F489" s="37"/>
      <c r="G489" s="37"/>
      <c r="H489" s="37"/>
      <c r="I489" s="37"/>
      <c r="J489" s="33"/>
      <c r="K489" s="141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</row>
    <row r="490" spans="4:24" s="31" customFormat="1" ht="15.75">
      <c r="D490" s="37"/>
      <c r="E490" s="37"/>
      <c r="F490" s="37"/>
      <c r="G490" s="37"/>
      <c r="H490" s="37"/>
      <c r="I490" s="37"/>
      <c r="J490" s="33"/>
      <c r="K490" s="141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</row>
    <row r="491" spans="4:24" s="31" customFormat="1" ht="15.75">
      <c r="D491" s="37"/>
      <c r="E491" s="37"/>
      <c r="F491" s="37"/>
      <c r="G491" s="37"/>
      <c r="H491" s="37"/>
      <c r="I491" s="37"/>
      <c r="J491" s="33"/>
      <c r="K491" s="141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</row>
    <row r="492" spans="4:24" s="31" customFormat="1" ht="15.75">
      <c r="D492" s="37"/>
      <c r="E492" s="37"/>
      <c r="F492" s="37"/>
      <c r="G492" s="37"/>
      <c r="H492" s="37"/>
      <c r="I492" s="37"/>
      <c r="J492" s="33"/>
      <c r="K492" s="141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</row>
    <row r="493" spans="4:24" s="31" customFormat="1" ht="15.75">
      <c r="D493" s="37"/>
      <c r="E493" s="37"/>
      <c r="F493" s="37"/>
      <c r="G493" s="37"/>
      <c r="H493" s="37"/>
      <c r="I493" s="37"/>
      <c r="J493" s="33"/>
      <c r="K493" s="141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</row>
    <row r="494" spans="4:24" s="31" customFormat="1" ht="15.75">
      <c r="D494" s="37"/>
      <c r="E494" s="37"/>
      <c r="F494" s="37"/>
      <c r="G494" s="37"/>
      <c r="H494" s="37"/>
      <c r="I494" s="37"/>
      <c r="J494" s="33"/>
      <c r="K494" s="141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</row>
    <row r="495" spans="4:24" s="31" customFormat="1" ht="15.75">
      <c r="D495" s="37"/>
      <c r="E495" s="37"/>
      <c r="F495" s="37"/>
      <c r="G495" s="37"/>
      <c r="H495" s="37"/>
      <c r="I495" s="37"/>
      <c r="J495" s="33"/>
      <c r="K495" s="141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</row>
    <row r="496" spans="4:24" s="31" customFormat="1" ht="15.75">
      <c r="D496" s="37"/>
      <c r="E496" s="37"/>
      <c r="F496" s="37"/>
      <c r="G496" s="37"/>
      <c r="H496" s="37"/>
      <c r="I496" s="37"/>
      <c r="J496" s="33"/>
      <c r="K496" s="141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</row>
    <row r="497" spans="4:24" s="31" customFormat="1" ht="15.75">
      <c r="D497" s="37"/>
      <c r="E497" s="37"/>
      <c r="F497" s="37"/>
      <c r="G497" s="37"/>
      <c r="H497" s="37"/>
      <c r="I497" s="37"/>
      <c r="J497" s="33"/>
      <c r="K497" s="141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</row>
    <row r="498" spans="4:24" s="31" customFormat="1" ht="15.75">
      <c r="D498" s="37"/>
      <c r="E498" s="37"/>
      <c r="F498" s="37"/>
      <c r="G498" s="37"/>
      <c r="H498" s="37"/>
      <c r="I498" s="37"/>
      <c r="J498" s="33"/>
      <c r="K498" s="141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</row>
    <row r="499" spans="4:24" s="31" customFormat="1" ht="15.75">
      <c r="D499" s="37"/>
      <c r="E499" s="37"/>
      <c r="F499" s="37"/>
      <c r="G499" s="37"/>
      <c r="H499" s="37"/>
      <c r="I499" s="37"/>
      <c r="J499" s="33"/>
      <c r="K499" s="141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</row>
    <row r="500" spans="4:24" s="31" customFormat="1" ht="15.75">
      <c r="D500" s="37"/>
      <c r="E500" s="37"/>
      <c r="F500" s="37"/>
      <c r="G500" s="37"/>
      <c r="H500" s="37"/>
      <c r="I500" s="37"/>
      <c r="J500" s="33"/>
      <c r="K500" s="141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</row>
    <row r="501" spans="4:24" s="31" customFormat="1" ht="15.75">
      <c r="D501" s="37"/>
      <c r="E501" s="37"/>
      <c r="F501" s="37"/>
      <c r="G501" s="37"/>
      <c r="H501" s="37"/>
      <c r="I501" s="37"/>
      <c r="J501" s="33"/>
      <c r="K501" s="141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</row>
    <row r="502" spans="4:24" s="31" customFormat="1" ht="15.75">
      <c r="D502" s="37"/>
      <c r="E502" s="37"/>
      <c r="F502" s="37"/>
      <c r="G502" s="37"/>
      <c r="H502" s="37"/>
      <c r="I502" s="37"/>
      <c r="J502" s="33"/>
      <c r="K502" s="141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</row>
    <row r="503" spans="4:24" s="31" customFormat="1" ht="15.75">
      <c r="D503" s="37"/>
      <c r="E503" s="37"/>
      <c r="F503" s="37"/>
      <c r="G503" s="37"/>
      <c r="H503" s="37"/>
      <c r="I503" s="37"/>
      <c r="J503" s="33"/>
      <c r="K503" s="141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</row>
    <row r="504" spans="4:24" s="31" customFormat="1" ht="15.75">
      <c r="D504" s="37"/>
      <c r="E504" s="37"/>
      <c r="F504" s="37"/>
      <c r="G504" s="37"/>
      <c r="H504" s="37"/>
      <c r="I504" s="37"/>
      <c r="J504" s="33"/>
      <c r="K504" s="141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</row>
    <row r="505" spans="4:24" s="31" customFormat="1" ht="15.75">
      <c r="D505" s="37"/>
      <c r="E505" s="37"/>
      <c r="F505" s="37"/>
      <c r="G505" s="37"/>
      <c r="H505" s="37"/>
      <c r="I505" s="37"/>
      <c r="J505" s="33"/>
      <c r="K505" s="141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</row>
    <row r="506" spans="4:24" s="31" customFormat="1" ht="15.75">
      <c r="D506" s="37"/>
      <c r="E506" s="37"/>
      <c r="F506" s="37"/>
      <c r="G506" s="37"/>
      <c r="H506" s="37"/>
      <c r="I506" s="37"/>
      <c r="J506" s="33"/>
      <c r="K506" s="141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</row>
    <row r="507" spans="4:24" s="31" customFormat="1" ht="15.75">
      <c r="D507" s="37"/>
      <c r="E507" s="37"/>
      <c r="F507" s="37"/>
      <c r="G507" s="37"/>
      <c r="H507" s="37"/>
      <c r="I507" s="37"/>
      <c r="J507" s="33"/>
      <c r="K507" s="141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</row>
    <row r="508" spans="4:24" s="31" customFormat="1" ht="15.75">
      <c r="D508" s="37"/>
      <c r="E508" s="37"/>
      <c r="F508" s="37"/>
      <c r="G508" s="37"/>
      <c r="H508" s="37"/>
      <c r="I508" s="37"/>
      <c r="J508" s="33"/>
      <c r="K508" s="141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</row>
    <row r="509" spans="4:24" s="31" customFormat="1" ht="15.75">
      <c r="D509" s="37"/>
      <c r="E509" s="37"/>
      <c r="F509" s="37"/>
      <c r="G509" s="37"/>
      <c r="H509" s="37"/>
      <c r="I509" s="37"/>
      <c r="J509" s="33"/>
      <c r="K509" s="141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</row>
    <row r="510" spans="4:24" s="31" customFormat="1" ht="15.75">
      <c r="D510" s="37"/>
      <c r="E510" s="37"/>
      <c r="F510" s="37"/>
      <c r="G510" s="37"/>
      <c r="H510" s="37"/>
      <c r="I510" s="37"/>
      <c r="J510" s="33"/>
      <c r="K510" s="141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</row>
    <row r="511" spans="4:24" s="31" customFormat="1" ht="15.75">
      <c r="D511" s="37"/>
      <c r="E511" s="37"/>
      <c r="F511" s="37"/>
      <c r="G511" s="37"/>
      <c r="H511" s="37"/>
      <c r="I511" s="37"/>
      <c r="J511" s="33"/>
      <c r="K511" s="141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</row>
    <row r="512" spans="4:24" s="31" customFormat="1" ht="15.75">
      <c r="D512" s="37"/>
      <c r="E512" s="37"/>
      <c r="F512" s="37"/>
      <c r="G512" s="37"/>
      <c r="H512" s="37"/>
      <c r="I512" s="37"/>
      <c r="J512" s="33"/>
      <c r="K512" s="141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</row>
    <row r="513" spans="4:24" s="31" customFormat="1" ht="15.75">
      <c r="D513" s="37"/>
      <c r="E513" s="37"/>
      <c r="F513" s="37"/>
      <c r="G513" s="37"/>
      <c r="H513" s="37"/>
      <c r="I513" s="37"/>
      <c r="J513" s="33"/>
      <c r="K513" s="141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</row>
    <row r="514" spans="4:24" s="31" customFormat="1" ht="15.75">
      <c r="D514" s="37"/>
      <c r="E514" s="37"/>
      <c r="F514" s="37"/>
      <c r="G514" s="37"/>
      <c r="H514" s="37"/>
      <c r="I514" s="37"/>
      <c r="J514" s="33"/>
      <c r="K514" s="141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</row>
    <row r="515" spans="4:24" s="31" customFormat="1" ht="15.75">
      <c r="D515" s="37"/>
      <c r="E515" s="37"/>
      <c r="F515" s="37"/>
      <c r="G515" s="37"/>
      <c r="H515" s="37"/>
      <c r="I515" s="37"/>
      <c r="J515" s="33"/>
      <c r="K515" s="141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</row>
    <row r="516" spans="4:24" s="31" customFormat="1" ht="15.75">
      <c r="D516" s="37"/>
      <c r="E516" s="37"/>
      <c r="F516" s="37"/>
      <c r="G516" s="37"/>
      <c r="H516" s="37"/>
      <c r="I516" s="37"/>
      <c r="J516" s="33"/>
      <c r="K516" s="141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</row>
    <row r="517" spans="4:24" s="31" customFormat="1" ht="15.75">
      <c r="D517" s="37"/>
      <c r="E517" s="37"/>
      <c r="F517" s="37"/>
      <c r="G517" s="37"/>
      <c r="H517" s="37"/>
      <c r="I517" s="37"/>
      <c r="J517" s="33"/>
      <c r="K517" s="141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</row>
    <row r="518" spans="4:24" s="31" customFormat="1" ht="15.75">
      <c r="D518" s="37"/>
      <c r="E518" s="37"/>
      <c r="F518" s="37"/>
      <c r="G518" s="37"/>
      <c r="H518" s="37"/>
      <c r="I518" s="37"/>
      <c r="J518" s="33"/>
      <c r="K518" s="141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</row>
    <row r="519" spans="4:24" s="31" customFormat="1" ht="15.75">
      <c r="D519" s="37"/>
      <c r="E519" s="37"/>
      <c r="F519" s="37"/>
      <c r="G519" s="37"/>
      <c r="H519" s="37"/>
      <c r="I519" s="37"/>
      <c r="J519" s="33"/>
      <c r="K519" s="141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</row>
    <row r="520" spans="4:24" s="31" customFormat="1" ht="15.75">
      <c r="D520" s="37"/>
      <c r="E520" s="37"/>
      <c r="F520" s="37"/>
      <c r="G520" s="37"/>
      <c r="H520" s="37"/>
      <c r="I520" s="37"/>
      <c r="J520" s="33"/>
      <c r="K520" s="141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</row>
    <row r="521" spans="4:24" s="31" customFormat="1" ht="15.75">
      <c r="D521" s="37"/>
      <c r="E521" s="37"/>
      <c r="F521" s="37"/>
      <c r="G521" s="37"/>
      <c r="H521" s="37"/>
      <c r="I521" s="37"/>
      <c r="J521" s="33"/>
      <c r="K521" s="141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</row>
    <row r="522" spans="4:24" s="31" customFormat="1" ht="15.75">
      <c r="D522" s="37"/>
      <c r="E522" s="37"/>
      <c r="F522" s="37"/>
      <c r="G522" s="37"/>
      <c r="H522" s="37"/>
      <c r="I522" s="37"/>
      <c r="J522" s="33"/>
      <c r="K522" s="141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</row>
    <row r="523" spans="4:24" s="31" customFormat="1" ht="15.75">
      <c r="D523" s="37"/>
      <c r="E523" s="37"/>
      <c r="F523" s="37"/>
      <c r="G523" s="37"/>
      <c r="H523" s="37"/>
      <c r="I523" s="37"/>
      <c r="J523" s="33"/>
      <c r="K523" s="141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</row>
    <row r="524" spans="4:24" s="31" customFormat="1" ht="15.75">
      <c r="D524" s="37"/>
      <c r="E524" s="37"/>
      <c r="F524" s="37"/>
      <c r="G524" s="37"/>
      <c r="H524" s="37"/>
      <c r="I524" s="37"/>
      <c r="J524" s="33"/>
      <c r="K524" s="141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</row>
    <row r="525" spans="4:24" s="31" customFormat="1" ht="15.75">
      <c r="D525" s="37"/>
      <c r="E525" s="37"/>
      <c r="F525" s="37"/>
      <c r="G525" s="37"/>
      <c r="H525" s="37"/>
      <c r="I525" s="37"/>
      <c r="J525" s="33"/>
      <c r="K525" s="141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</row>
    <row r="526" spans="4:24" s="31" customFormat="1" ht="15.75">
      <c r="D526" s="37"/>
      <c r="E526" s="37"/>
      <c r="F526" s="37"/>
      <c r="G526" s="37"/>
      <c r="H526" s="37"/>
      <c r="I526" s="37"/>
      <c r="J526" s="33"/>
      <c r="K526" s="141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</row>
    <row r="527" spans="4:24" s="31" customFormat="1" ht="15.75">
      <c r="D527" s="37"/>
      <c r="E527" s="37"/>
      <c r="F527" s="37"/>
      <c r="G527" s="37"/>
      <c r="H527" s="37"/>
      <c r="I527" s="37"/>
      <c r="J527" s="33"/>
      <c r="K527" s="141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</row>
    <row r="528" spans="4:24" s="31" customFormat="1" ht="15.75">
      <c r="D528" s="37"/>
      <c r="E528" s="37"/>
      <c r="F528" s="37"/>
      <c r="G528" s="37"/>
      <c r="H528" s="37"/>
      <c r="I528" s="37"/>
      <c r="J528" s="33"/>
      <c r="K528" s="141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</row>
    <row r="529" spans="4:24" s="31" customFormat="1" ht="15.75">
      <c r="D529" s="37"/>
      <c r="E529" s="37"/>
      <c r="F529" s="37"/>
      <c r="G529" s="37"/>
      <c r="H529" s="37"/>
      <c r="I529" s="37"/>
      <c r="J529" s="33"/>
      <c r="K529" s="141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</row>
    <row r="530" spans="4:24" s="31" customFormat="1" ht="15.75">
      <c r="D530" s="37"/>
      <c r="E530" s="37"/>
      <c r="F530" s="37"/>
      <c r="G530" s="37"/>
      <c r="H530" s="37"/>
      <c r="I530" s="37"/>
      <c r="J530" s="33"/>
      <c r="K530" s="141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</row>
    <row r="531" spans="4:24" s="31" customFormat="1" ht="15.75">
      <c r="D531" s="37"/>
      <c r="E531" s="37"/>
      <c r="F531" s="37"/>
      <c r="G531" s="37"/>
      <c r="H531" s="37"/>
      <c r="I531" s="37"/>
      <c r="J531" s="33"/>
      <c r="K531" s="141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</row>
    <row r="532" spans="4:24" s="31" customFormat="1" ht="15.75">
      <c r="D532" s="37"/>
      <c r="E532" s="37"/>
      <c r="F532" s="37"/>
      <c r="G532" s="37"/>
      <c r="H532" s="37"/>
      <c r="I532" s="37"/>
      <c r="J532" s="33"/>
      <c r="K532" s="141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</row>
    <row r="533" spans="4:24" s="31" customFormat="1" ht="15.75">
      <c r="D533" s="37"/>
      <c r="E533" s="37"/>
      <c r="F533" s="37"/>
      <c r="G533" s="37"/>
      <c r="H533" s="37"/>
      <c r="I533" s="37"/>
      <c r="J533" s="33"/>
      <c r="K533" s="141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</row>
    <row r="534" spans="4:24" s="31" customFormat="1" ht="15.75">
      <c r="D534" s="37"/>
      <c r="E534" s="37"/>
      <c r="F534" s="37"/>
      <c r="G534" s="37"/>
      <c r="H534" s="37"/>
      <c r="I534" s="37"/>
      <c r="J534" s="33"/>
      <c r="K534" s="141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</row>
    <row r="535" spans="4:24" s="31" customFormat="1" ht="15.75">
      <c r="D535" s="37"/>
      <c r="E535" s="37"/>
      <c r="F535" s="37"/>
      <c r="G535" s="37"/>
      <c r="H535" s="37"/>
      <c r="I535" s="37"/>
      <c r="J535" s="33"/>
      <c r="K535" s="141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</row>
    <row r="536" spans="4:24" s="31" customFormat="1" ht="15.75">
      <c r="D536" s="37"/>
      <c r="E536" s="37"/>
      <c r="F536" s="37"/>
      <c r="G536" s="37"/>
      <c r="H536" s="37"/>
      <c r="I536" s="37"/>
      <c r="J536" s="33"/>
      <c r="K536" s="141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</row>
    <row r="537" spans="4:24" s="31" customFormat="1" ht="15.75">
      <c r="D537" s="37"/>
      <c r="E537" s="37"/>
      <c r="F537" s="37"/>
      <c r="G537" s="37"/>
      <c r="H537" s="37"/>
      <c r="I537" s="37"/>
      <c r="J537" s="33"/>
      <c r="K537" s="141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</row>
    <row r="538" spans="4:24" s="31" customFormat="1" ht="15.75">
      <c r="D538" s="37"/>
      <c r="E538" s="37"/>
      <c r="F538" s="37"/>
      <c r="G538" s="37"/>
      <c r="H538" s="37"/>
      <c r="I538" s="37"/>
      <c r="J538" s="33"/>
      <c r="K538" s="141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</row>
    <row r="539" spans="4:24" s="31" customFormat="1" ht="15.75">
      <c r="D539" s="37"/>
      <c r="E539" s="37"/>
      <c r="F539" s="37"/>
      <c r="G539" s="37"/>
      <c r="H539" s="37"/>
      <c r="I539" s="37"/>
      <c r="J539" s="33"/>
      <c r="K539" s="141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</row>
    <row r="540" spans="4:24" s="31" customFormat="1" ht="15.75">
      <c r="D540" s="37"/>
      <c r="E540" s="37"/>
      <c r="F540" s="37"/>
      <c r="G540" s="37"/>
      <c r="H540" s="37"/>
      <c r="I540" s="37"/>
      <c r="J540" s="33"/>
      <c r="K540" s="141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</row>
    <row r="541" spans="4:24" s="31" customFormat="1" ht="15.75">
      <c r="D541" s="37"/>
      <c r="E541" s="37"/>
      <c r="F541" s="37"/>
      <c r="G541" s="37"/>
      <c r="H541" s="37"/>
      <c r="I541" s="37"/>
      <c r="J541" s="33"/>
      <c r="K541" s="141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</row>
    <row r="542" spans="4:24" s="31" customFormat="1" ht="15.75">
      <c r="D542" s="37"/>
      <c r="E542" s="37"/>
      <c r="F542" s="37"/>
      <c r="G542" s="37"/>
      <c r="H542" s="37"/>
      <c r="I542" s="37"/>
      <c r="J542" s="33"/>
      <c r="K542" s="141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</row>
    <row r="543" spans="4:24" s="31" customFormat="1" ht="15.75">
      <c r="D543" s="37"/>
      <c r="E543" s="37"/>
      <c r="F543" s="37"/>
      <c r="G543" s="37"/>
      <c r="H543" s="37"/>
      <c r="I543" s="37"/>
      <c r="J543" s="33"/>
      <c r="K543" s="141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</row>
    <row r="544" spans="4:24" s="31" customFormat="1" ht="15.75">
      <c r="D544" s="37"/>
      <c r="E544" s="37"/>
      <c r="F544" s="37"/>
      <c r="G544" s="37"/>
      <c r="H544" s="37"/>
      <c r="I544" s="37"/>
      <c r="J544" s="33"/>
      <c r="K544" s="141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</row>
    <row r="545" spans="4:24" s="31" customFormat="1" ht="15.75">
      <c r="D545" s="37"/>
      <c r="E545" s="37"/>
      <c r="F545" s="37"/>
      <c r="G545" s="37"/>
      <c r="H545" s="37"/>
      <c r="I545" s="37"/>
      <c r="J545" s="33"/>
      <c r="K545" s="141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</row>
    <row r="546" spans="4:24" s="31" customFormat="1" ht="15.75">
      <c r="D546" s="37"/>
      <c r="E546" s="37"/>
      <c r="F546" s="37"/>
      <c r="G546" s="37"/>
      <c r="H546" s="37"/>
      <c r="I546" s="37"/>
      <c r="J546" s="33"/>
      <c r="K546" s="141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</row>
    <row r="547" spans="4:24" s="31" customFormat="1" ht="15.75">
      <c r="D547" s="37"/>
      <c r="E547" s="37"/>
      <c r="F547" s="37"/>
      <c r="G547" s="37"/>
      <c r="H547" s="37"/>
      <c r="I547" s="37"/>
      <c r="J547" s="33"/>
      <c r="K547" s="141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</row>
    <row r="548" spans="4:24" s="31" customFormat="1" ht="15.75">
      <c r="D548" s="37"/>
      <c r="E548" s="37"/>
      <c r="F548" s="37"/>
      <c r="G548" s="37"/>
      <c r="H548" s="37"/>
      <c r="I548" s="37"/>
      <c r="J548" s="33"/>
      <c r="K548" s="141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</row>
    <row r="549" spans="4:24" s="31" customFormat="1" ht="15.75">
      <c r="D549" s="37"/>
      <c r="E549" s="37"/>
      <c r="F549" s="37"/>
      <c r="G549" s="37"/>
      <c r="H549" s="37"/>
      <c r="I549" s="37"/>
      <c r="J549" s="33"/>
      <c r="K549" s="141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</row>
    <row r="550" spans="4:24" s="31" customFormat="1" ht="15.75">
      <c r="D550" s="37"/>
      <c r="E550" s="37"/>
      <c r="F550" s="37"/>
      <c r="G550" s="37"/>
      <c r="H550" s="37"/>
      <c r="I550" s="37"/>
      <c r="J550" s="33"/>
      <c r="K550" s="141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</row>
    <row r="551" spans="4:24" s="31" customFormat="1" ht="15.75">
      <c r="D551" s="37"/>
      <c r="E551" s="37"/>
      <c r="F551" s="37"/>
      <c r="G551" s="37"/>
      <c r="H551" s="37"/>
      <c r="I551" s="37"/>
      <c r="J551" s="33"/>
      <c r="K551" s="141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</row>
    <row r="552" spans="4:24" s="31" customFormat="1" ht="15.75">
      <c r="D552" s="37"/>
      <c r="E552" s="37"/>
      <c r="F552" s="37"/>
      <c r="G552" s="37"/>
      <c r="H552" s="37"/>
      <c r="I552" s="37"/>
      <c r="J552" s="33"/>
      <c r="K552" s="141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</row>
    <row r="553" spans="4:24" s="31" customFormat="1" ht="15.75">
      <c r="D553" s="37"/>
      <c r="E553" s="37"/>
      <c r="F553" s="37"/>
      <c r="G553" s="37"/>
      <c r="H553" s="37"/>
      <c r="I553" s="37"/>
      <c r="J553" s="33"/>
      <c r="K553" s="141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</row>
    <row r="554" spans="4:24" s="31" customFormat="1" ht="15.75">
      <c r="D554" s="37"/>
      <c r="E554" s="37"/>
      <c r="F554" s="37"/>
      <c r="G554" s="37"/>
      <c r="H554" s="37"/>
      <c r="I554" s="37"/>
      <c r="J554" s="33"/>
      <c r="K554" s="141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</row>
    <row r="555" spans="4:24" s="31" customFormat="1" ht="15.75">
      <c r="D555" s="37"/>
      <c r="E555" s="37"/>
      <c r="F555" s="37"/>
      <c r="G555" s="37"/>
      <c r="H555" s="37"/>
      <c r="I555" s="37"/>
      <c r="J555" s="33"/>
      <c r="K555" s="141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</row>
    <row r="556" spans="4:24" s="31" customFormat="1" ht="15.75">
      <c r="D556" s="37"/>
      <c r="E556" s="37"/>
      <c r="F556" s="37"/>
      <c r="G556" s="37"/>
      <c r="H556" s="37"/>
      <c r="I556" s="37"/>
      <c r="J556" s="33"/>
      <c r="K556" s="141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</row>
    <row r="557" spans="4:24" s="31" customFormat="1" ht="15.75">
      <c r="D557" s="37"/>
      <c r="E557" s="37"/>
      <c r="F557" s="37"/>
      <c r="G557" s="37"/>
      <c r="H557" s="37"/>
      <c r="I557" s="37"/>
      <c r="J557" s="33"/>
      <c r="K557" s="141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</row>
    <row r="558" spans="4:24" s="31" customFormat="1" ht="15.75">
      <c r="D558" s="37"/>
      <c r="E558" s="37"/>
      <c r="F558" s="37"/>
      <c r="G558" s="37"/>
      <c r="H558" s="37"/>
      <c r="I558" s="37"/>
      <c r="J558" s="33"/>
      <c r="K558" s="141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</row>
    <row r="559" spans="4:24" s="31" customFormat="1" ht="15.75">
      <c r="D559" s="37"/>
      <c r="E559" s="37"/>
      <c r="F559" s="37"/>
      <c r="G559" s="37"/>
      <c r="H559" s="37"/>
      <c r="I559" s="37"/>
      <c r="J559" s="33"/>
      <c r="K559" s="141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</row>
    <row r="560" spans="4:24" s="31" customFormat="1" ht="15.75">
      <c r="D560" s="37"/>
      <c r="E560" s="37"/>
      <c r="F560" s="37"/>
      <c r="G560" s="37"/>
      <c r="H560" s="37"/>
      <c r="I560" s="37"/>
      <c r="J560" s="33"/>
      <c r="K560" s="141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</row>
    <row r="561" spans="4:24" s="31" customFormat="1" ht="15.75">
      <c r="D561" s="37"/>
      <c r="E561" s="37"/>
      <c r="F561" s="37"/>
      <c r="G561" s="37"/>
      <c r="H561" s="37"/>
      <c r="I561" s="37"/>
      <c r="J561" s="33"/>
      <c r="K561" s="141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</row>
    <row r="562" spans="4:24" s="31" customFormat="1" ht="15.75">
      <c r="D562" s="37"/>
      <c r="E562" s="37"/>
      <c r="F562" s="37"/>
      <c r="G562" s="37"/>
      <c r="H562" s="37"/>
      <c r="I562" s="37"/>
      <c r="J562" s="33"/>
      <c r="K562" s="141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</row>
    <row r="563" spans="4:24" s="31" customFormat="1" ht="15.75">
      <c r="D563" s="37"/>
      <c r="E563" s="37"/>
      <c r="F563" s="37"/>
      <c r="G563" s="37"/>
      <c r="H563" s="37"/>
      <c r="I563" s="37"/>
      <c r="J563" s="33"/>
      <c r="K563" s="141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</row>
    <row r="564" spans="4:24" s="31" customFormat="1" ht="15.75">
      <c r="D564" s="37"/>
      <c r="E564" s="37"/>
      <c r="F564" s="37"/>
      <c r="G564" s="37"/>
      <c r="H564" s="37"/>
      <c r="I564" s="37"/>
      <c r="J564" s="33"/>
      <c r="K564" s="141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</row>
    <row r="565" spans="4:24" s="31" customFormat="1" ht="15.75">
      <c r="D565" s="37"/>
      <c r="E565" s="37"/>
      <c r="F565" s="37"/>
      <c r="G565" s="37"/>
      <c r="H565" s="37"/>
      <c r="I565" s="37"/>
      <c r="J565" s="33"/>
      <c r="K565" s="141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</row>
    <row r="566" spans="4:24" s="31" customFormat="1" ht="15.75">
      <c r="D566" s="37"/>
      <c r="E566" s="37"/>
      <c r="F566" s="37"/>
      <c r="G566" s="37"/>
      <c r="H566" s="37"/>
      <c r="I566" s="37"/>
      <c r="J566" s="33"/>
      <c r="K566" s="141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</row>
    <row r="567" spans="4:24" s="31" customFormat="1" ht="15.75">
      <c r="D567" s="37"/>
      <c r="E567" s="37"/>
      <c r="F567" s="37"/>
      <c r="G567" s="37"/>
      <c r="H567" s="37"/>
      <c r="I567" s="37"/>
      <c r="J567" s="33"/>
      <c r="K567" s="141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</row>
    <row r="568" spans="4:24" s="31" customFormat="1" ht="15.75">
      <c r="D568" s="37"/>
      <c r="E568" s="37"/>
      <c r="F568" s="37"/>
      <c r="G568" s="37"/>
      <c r="H568" s="37"/>
      <c r="I568" s="37"/>
      <c r="J568" s="33"/>
      <c r="K568" s="141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</row>
    <row r="569" spans="4:24" s="31" customFormat="1" ht="15.75">
      <c r="D569" s="37"/>
      <c r="E569" s="37"/>
      <c r="F569" s="37"/>
      <c r="G569" s="37"/>
      <c r="H569" s="37"/>
      <c r="I569" s="37"/>
      <c r="J569" s="33"/>
      <c r="K569" s="141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</row>
    <row r="570" spans="4:24" s="31" customFormat="1" ht="15.75">
      <c r="D570" s="37"/>
      <c r="E570" s="37"/>
      <c r="F570" s="37"/>
      <c r="G570" s="37"/>
      <c r="H570" s="37"/>
      <c r="I570" s="37"/>
      <c r="J570" s="33"/>
      <c r="K570" s="141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</row>
    <row r="571" spans="4:24" s="31" customFormat="1" ht="15.75">
      <c r="D571" s="37"/>
      <c r="E571" s="37"/>
      <c r="F571" s="37"/>
      <c r="G571" s="37"/>
      <c r="H571" s="37"/>
      <c r="I571" s="37"/>
      <c r="J571" s="33"/>
      <c r="K571" s="141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</row>
    <row r="572" spans="4:24" s="31" customFormat="1" ht="15.75">
      <c r="D572" s="37"/>
      <c r="E572" s="37"/>
      <c r="F572" s="37"/>
      <c r="G572" s="37"/>
      <c r="H572" s="37"/>
      <c r="I572" s="37"/>
      <c r="J572" s="33"/>
      <c r="K572" s="141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</row>
    <row r="573" spans="4:24" s="31" customFormat="1" ht="15.75">
      <c r="D573" s="37"/>
      <c r="E573" s="37"/>
      <c r="F573" s="37"/>
      <c r="G573" s="37"/>
      <c r="H573" s="37"/>
      <c r="I573" s="37"/>
      <c r="J573" s="33"/>
      <c r="K573" s="141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</row>
    <row r="574" spans="4:24" s="31" customFormat="1" ht="15.75">
      <c r="D574" s="37"/>
      <c r="E574" s="37"/>
      <c r="F574" s="37"/>
      <c r="G574" s="37"/>
      <c r="H574" s="37"/>
      <c r="I574" s="37"/>
      <c r="J574" s="33"/>
      <c r="K574" s="141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</row>
    <row r="575" spans="4:24" s="31" customFormat="1" ht="15.75">
      <c r="D575" s="37"/>
      <c r="E575" s="37"/>
      <c r="F575" s="37"/>
      <c r="G575" s="37"/>
      <c r="H575" s="37"/>
      <c r="I575" s="37"/>
      <c r="J575" s="33"/>
      <c r="K575" s="141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</row>
    <row r="576" spans="4:24" s="31" customFormat="1" ht="15.75">
      <c r="D576" s="37"/>
      <c r="E576" s="37"/>
      <c r="F576" s="37"/>
      <c r="G576" s="37"/>
      <c r="H576" s="37"/>
      <c r="I576" s="37"/>
      <c r="J576" s="33"/>
      <c r="K576" s="141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</row>
    <row r="577" spans="4:24" s="31" customFormat="1" ht="15.75">
      <c r="D577" s="37"/>
      <c r="E577" s="37"/>
      <c r="F577" s="37"/>
      <c r="G577" s="37"/>
      <c r="H577" s="37"/>
      <c r="I577" s="37"/>
      <c r="J577" s="33"/>
      <c r="K577" s="141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</row>
    <row r="578" spans="4:24" s="31" customFormat="1" ht="15.75">
      <c r="D578" s="37"/>
      <c r="E578" s="37"/>
      <c r="F578" s="37"/>
      <c r="G578" s="37"/>
      <c r="H578" s="37"/>
      <c r="I578" s="37"/>
      <c r="J578" s="33"/>
      <c r="K578" s="141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</row>
    <row r="579" spans="4:24" s="31" customFormat="1" ht="15.75">
      <c r="D579" s="37"/>
      <c r="E579" s="37"/>
      <c r="F579" s="37"/>
      <c r="G579" s="37"/>
      <c r="H579" s="37"/>
      <c r="I579" s="37"/>
      <c r="J579" s="33"/>
      <c r="K579" s="141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</row>
    <row r="580" spans="4:24" s="31" customFormat="1" ht="15.75">
      <c r="D580" s="37"/>
      <c r="E580" s="37"/>
      <c r="F580" s="37"/>
      <c r="G580" s="37"/>
      <c r="H580" s="37"/>
      <c r="I580" s="37"/>
      <c r="J580" s="33"/>
      <c r="K580" s="141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</row>
    <row r="581" spans="4:24" s="31" customFormat="1" ht="15.75">
      <c r="D581" s="37"/>
      <c r="E581" s="37"/>
      <c r="F581" s="37"/>
      <c r="G581" s="37"/>
      <c r="H581" s="37"/>
      <c r="I581" s="37"/>
      <c r="J581" s="33"/>
      <c r="K581" s="141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</row>
    <row r="582" spans="4:24" s="31" customFormat="1" ht="15.75">
      <c r="D582" s="37"/>
      <c r="E582" s="37"/>
      <c r="F582" s="37"/>
      <c r="G582" s="37"/>
      <c r="H582" s="37"/>
      <c r="I582" s="37"/>
      <c r="J582" s="33"/>
      <c r="K582" s="141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</row>
    <row r="583" spans="4:24" s="31" customFormat="1" ht="15.75">
      <c r="D583" s="37"/>
      <c r="E583" s="37"/>
      <c r="F583" s="37"/>
      <c r="G583" s="37"/>
      <c r="H583" s="37"/>
      <c r="I583" s="37"/>
      <c r="J583" s="33"/>
      <c r="K583" s="141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</row>
    <row r="584" spans="4:24" s="31" customFormat="1" ht="15.75">
      <c r="D584" s="37"/>
      <c r="E584" s="37"/>
      <c r="F584" s="37"/>
      <c r="G584" s="37"/>
      <c r="H584" s="37"/>
      <c r="I584" s="37"/>
      <c r="J584" s="33"/>
      <c r="K584" s="141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</row>
    <row r="585" spans="4:24" s="31" customFormat="1" ht="15.75">
      <c r="D585" s="37"/>
      <c r="E585" s="37"/>
      <c r="F585" s="37"/>
      <c r="G585" s="37"/>
      <c r="H585" s="37"/>
      <c r="I585" s="37"/>
      <c r="J585" s="33"/>
      <c r="K585" s="141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</row>
    <row r="586" spans="4:24" s="31" customFormat="1" ht="15.75">
      <c r="D586" s="37"/>
      <c r="E586" s="37"/>
      <c r="F586" s="37"/>
      <c r="G586" s="37"/>
      <c r="H586" s="37"/>
      <c r="I586" s="37"/>
      <c r="J586" s="33"/>
      <c r="K586" s="141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</row>
    <row r="587" spans="4:24" s="31" customFormat="1" ht="15.75">
      <c r="D587" s="37"/>
      <c r="E587" s="37"/>
      <c r="F587" s="37"/>
      <c r="G587" s="37"/>
      <c r="H587" s="37"/>
      <c r="I587" s="37"/>
      <c r="J587" s="33"/>
      <c r="K587" s="141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</row>
    <row r="588" spans="4:24" s="31" customFormat="1" ht="15.75">
      <c r="D588" s="37"/>
      <c r="E588" s="37"/>
      <c r="F588" s="37"/>
      <c r="G588" s="37"/>
      <c r="H588" s="37"/>
      <c r="I588" s="37"/>
      <c r="J588" s="33"/>
      <c r="K588" s="141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</row>
    <row r="589" spans="4:24" s="31" customFormat="1" ht="15.75">
      <c r="D589" s="37"/>
      <c r="E589" s="37"/>
      <c r="F589" s="37"/>
      <c r="G589" s="37"/>
      <c r="H589" s="37"/>
      <c r="I589" s="37"/>
      <c r="J589" s="33"/>
      <c r="K589" s="141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</row>
    <row r="590" spans="4:24" s="31" customFormat="1" ht="15.75">
      <c r="D590" s="37"/>
      <c r="E590" s="37"/>
      <c r="F590" s="37"/>
      <c r="G590" s="37"/>
      <c r="H590" s="37"/>
      <c r="I590" s="37"/>
      <c r="J590" s="33"/>
      <c r="K590" s="141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</row>
    <row r="591" spans="4:24" s="31" customFormat="1" ht="15.75">
      <c r="D591" s="37"/>
      <c r="E591" s="37"/>
      <c r="F591" s="37"/>
      <c r="G591" s="37"/>
      <c r="H591" s="37"/>
      <c r="I591" s="37"/>
      <c r="J591" s="33"/>
      <c r="K591" s="141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</row>
    <row r="592" spans="4:24" s="31" customFormat="1" ht="15.75">
      <c r="D592" s="37"/>
      <c r="E592" s="37"/>
      <c r="F592" s="37"/>
      <c r="G592" s="37"/>
      <c r="H592" s="37"/>
      <c r="I592" s="37"/>
      <c r="J592" s="33"/>
      <c r="K592" s="141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</row>
    <row r="593" spans="4:24" s="31" customFormat="1" ht="15.75">
      <c r="D593" s="37"/>
      <c r="E593" s="37"/>
      <c r="F593" s="37"/>
      <c r="G593" s="37"/>
      <c r="H593" s="37"/>
      <c r="I593" s="37"/>
      <c r="J593" s="33"/>
      <c r="K593" s="141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</row>
    <row r="594" spans="4:24" s="31" customFormat="1" ht="15.75">
      <c r="D594" s="37"/>
      <c r="E594" s="37"/>
      <c r="F594" s="37"/>
      <c r="G594" s="37"/>
      <c r="H594" s="37"/>
      <c r="I594" s="37"/>
      <c r="J594" s="33"/>
      <c r="K594" s="141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</row>
    <row r="595" spans="4:24" s="31" customFormat="1" ht="15.75">
      <c r="D595" s="37"/>
      <c r="E595" s="37"/>
      <c r="F595" s="37"/>
      <c r="G595" s="37"/>
      <c r="H595" s="37"/>
      <c r="I595" s="37"/>
      <c r="J595" s="33"/>
      <c r="K595" s="141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</row>
    <row r="596" spans="4:24" s="31" customFormat="1" ht="15.75">
      <c r="D596" s="37"/>
      <c r="E596" s="37"/>
      <c r="F596" s="37"/>
      <c r="G596" s="37"/>
      <c r="H596" s="37"/>
      <c r="I596" s="37"/>
      <c r="J596" s="33"/>
      <c r="K596" s="141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</row>
    <row r="597" spans="4:24" s="31" customFormat="1" ht="15.75">
      <c r="D597" s="37"/>
      <c r="E597" s="37"/>
      <c r="F597" s="37"/>
      <c r="G597" s="37"/>
      <c r="H597" s="37"/>
      <c r="I597" s="37"/>
      <c r="J597" s="33"/>
      <c r="K597" s="141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</row>
    <row r="598" spans="4:24" s="31" customFormat="1" ht="15.75">
      <c r="D598" s="37"/>
      <c r="E598" s="37"/>
      <c r="F598" s="37"/>
      <c r="G598" s="37"/>
      <c r="H598" s="37"/>
      <c r="I598" s="37"/>
      <c r="J598" s="33"/>
      <c r="K598" s="141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</row>
    <row r="599" spans="4:24" s="31" customFormat="1" ht="15.75">
      <c r="D599" s="37"/>
      <c r="E599" s="37"/>
      <c r="F599" s="37"/>
      <c r="G599" s="37"/>
      <c r="H599" s="37"/>
      <c r="I599" s="37"/>
      <c r="J599" s="33"/>
      <c r="K599" s="141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</row>
    <row r="600" spans="4:24" s="31" customFormat="1" ht="15.75">
      <c r="D600" s="37"/>
      <c r="E600" s="37"/>
      <c r="F600" s="37"/>
      <c r="G600" s="37"/>
      <c r="H600" s="37"/>
      <c r="I600" s="37"/>
      <c r="J600" s="33"/>
      <c r="K600" s="141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</row>
    <row r="601" spans="4:24" s="31" customFormat="1" ht="15.75">
      <c r="D601" s="37"/>
      <c r="E601" s="37"/>
      <c r="F601" s="37"/>
      <c r="G601" s="37"/>
      <c r="H601" s="37"/>
      <c r="I601" s="37"/>
      <c r="J601" s="33"/>
      <c r="K601" s="141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</row>
    <row r="602" spans="4:24" s="31" customFormat="1" ht="15.75">
      <c r="D602" s="37"/>
      <c r="E602" s="37"/>
      <c r="F602" s="37"/>
      <c r="G602" s="37"/>
      <c r="H602" s="37"/>
      <c r="I602" s="37"/>
      <c r="J602" s="33"/>
      <c r="K602" s="141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</row>
    <row r="603" spans="4:24" s="31" customFormat="1" ht="15.75">
      <c r="D603" s="37"/>
      <c r="E603" s="37"/>
      <c r="F603" s="37"/>
      <c r="G603" s="37"/>
      <c r="H603" s="37"/>
      <c r="I603" s="37"/>
      <c r="J603" s="33"/>
      <c r="K603" s="141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</row>
    <row r="604" spans="4:24" s="31" customFormat="1" ht="15.75">
      <c r="D604" s="37"/>
      <c r="E604" s="37"/>
      <c r="F604" s="37"/>
      <c r="G604" s="37"/>
      <c r="H604" s="37"/>
      <c r="I604" s="37"/>
      <c r="J604" s="33"/>
      <c r="K604" s="141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</row>
    <row r="605" spans="4:24" s="31" customFormat="1" ht="15.75">
      <c r="D605" s="37"/>
      <c r="E605" s="37"/>
      <c r="F605" s="37"/>
      <c r="G605" s="37"/>
      <c r="H605" s="37"/>
      <c r="I605" s="37"/>
      <c r="J605" s="33"/>
      <c r="K605" s="141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</row>
    <row r="606" spans="4:24" s="31" customFormat="1" ht="15.75">
      <c r="D606" s="37"/>
      <c r="E606" s="37"/>
      <c r="F606" s="37"/>
      <c r="G606" s="37"/>
      <c r="H606" s="37"/>
      <c r="I606" s="37"/>
      <c r="J606" s="33"/>
      <c r="K606" s="141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</row>
    <row r="607" spans="4:24" s="31" customFormat="1" ht="15.75">
      <c r="D607" s="37"/>
      <c r="E607" s="37"/>
      <c r="F607" s="37"/>
      <c r="G607" s="37"/>
      <c r="H607" s="37"/>
      <c r="I607" s="37"/>
      <c r="J607" s="33"/>
      <c r="K607" s="141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</row>
    <row r="608" spans="4:24" s="31" customFormat="1" ht="15.75">
      <c r="D608" s="37"/>
      <c r="E608" s="37"/>
      <c r="F608" s="37"/>
      <c r="G608" s="37"/>
      <c r="H608" s="37"/>
      <c r="I608" s="37"/>
      <c r="J608" s="33"/>
      <c r="K608" s="141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</row>
    <row r="609" spans="4:24" s="31" customFormat="1" ht="15.75">
      <c r="D609" s="37"/>
      <c r="E609" s="37"/>
      <c r="F609" s="37"/>
      <c r="G609" s="37"/>
      <c r="H609" s="37"/>
      <c r="I609" s="37"/>
      <c r="J609" s="33"/>
      <c r="K609" s="141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</row>
    <row r="610" spans="4:24" s="31" customFormat="1" ht="15.75">
      <c r="D610" s="37"/>
      <c r="E610" s="37"/>
      <c r="F610" s="37"/>
      <c r="G610" s="37"/>
      <c r="H610" s="37"/>
      <c r="I610" s="37"/>
      <c r="J610" s="33"/>
      <c r="K610" s="141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</row>
    <row r="611" spans="4:24" s="31" customFormat="1" ht="15.75">
      <c r="D611" s="37"/>
      <c r="E611" s="37"/>
      <c r="F611" s="37"/>
      <c r="G611" s="37"/>
      <c r="H611" s="37"/>
      <c r="I611" s="37"/>
      <c r="J611" s="33"/>
      <c r="K611" s="141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</row>
    <row r="612" spans="4:24" s="31" customFormat="1" ht="15.75">
      <c r="D612" s="37"/>
      <c r="E612" s="37"/>
      <c r="F612" s="37"/>
      <c r="G612" s="37"/>
      <c r="H612" s="37"/>
      <c r="I612" s="37"/>
      <c r="J612" s="33"/>
      <c r="K612" s="141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</row>
    <row r="613" spans="4:24" s="31" customFormat="1" ht="15.75">
      <c r="D613" s="37"/>
      <c r="E613" s="37"/>
      <c r="F613" s="37"/>
      <c r="G613" s="37"/>
      <c r="H613" s="37"/>
      <c r="I613" s="37"/>
      <c r="J613" s="33"/>
      <c r="K613" s="141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</row>
    <row r="614" spans="4:24" s="31" customFormat="1" ht="15.75">
      <c r="D614" s="37"/>
      <c r="E614" s="37"/>
      <c r="F614" s="37"/>
      <c r="G614" s="37"/>
      <c r="H614" s="37"/>
      <c r="I614" s="37"/>
      <c r="J614" s="33"/>
      <c r="K614" s="141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</row>
    <row r="615" spans="4:24" s="31" customFormat="1" ht="15.75">
      <c r="D615" s="37"/>
      <c r="E615" s="37"/>
      <c r="F615" s="37"/>
      <c r="G615" s="37"/>
      <c r="H615" s="37"/>
      <c r="I615" s="37"/>
      <c r="J615" s="33"/>
      <c r="K615" s="141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</row>
    <row r="616" spans="4:24" s="31" customFormat="1" ht="15.75">
      <c r="D616" s="37"/>
      <c r="E616" s="37"/>
      <c r="F616" s="37"/>
      <c r="G616" s="37"/>
      <c r="H616" s="37"/>
      <c r="I616" s="37"/>
      <c r="J616" s="33"/>
      <c r="K616" s="141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</row>
    <row r="617" spans="4:24" s="31" customFormat="1" ht="15.75">
      <c r="D617" s="37"/>
      <c r="E617" s="37"/>
      <c r="F617" s="37"/>
      <c r="G617" s="37"/>
      <c r="H617" s="37"/>
      <c r="I617" s="37"/>
      <c r="J617" s="33"/>
      <c r="K617" s="141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</row>
    <row r="618" spans="4:24" s="31" customFormat="1" ht="15.75">
      <c r="D618" s="37"/>
      <c r="E618" s="37"/>
      <c r="F618" s="37"/>
      <c r="G618" s="37"/>
      <c r="H618" s="37"/>
      <c r="I618" s="37"/>
      <c r="J618" s="33"/>
      <c r="K618" s="141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</row>
    <row r="619" spans="4:24" s="31" customFormat="1" ht="15.75">
      <c r="D619" s="37"/>
      <c r="E619" s="37"/>
      <c r="F619" s="37"/>
      <c r="G619" s="37"/>
      <c r="H619" s="37"/>
      <c r="I619" s="37"/>
      <c r="J619" s="33"/>
      <c r="K619" s="141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</row>
    <row r="620" spans="4:24" s="31" customFormat="1" ht="15.75">
      <c r="D620" s="37"/>
      <c r="E620" s="37"/>
      <c r="F620" s="37"/>
      <c r="G620" s="37"/>
      <c r="H620" s="37"/>
      <c r="I620" s="37"/>
      <c r="J620" s="33"/>
      <c r="K620" s="141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</row>
    <row r="621" spans="4:24" s="31" customFormat="1" ht="15.75">
      <c r="D621" s="37"/>
      <c r="E621" s="37"/>
      <c r="F621" s="37"/>
      <c r="G621" s="37"/>
      <c r="H621" s="37"/>
      <c r="I621" s="37"/>
      <c r="J621" s="33"/>
      <c r="K621" s="141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</row>
    <row r="622" spans="4:24" s="31" customFormat="1" ht="15.75">
      <c r="D622" s="37"/>
      <c r="E622" s="37"/>
      <c r="F622" s="37"/>
      <c r="G622" s="37"/>
      <c r="H622" s="37"/>
      <c r="I622" s="37"/>
      <c r="J622" s="33"/>
      <c r="K622" s="141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</row>
    <row r="623" spans="4:24" s="31" customFormat="1" ht="15.75">
      <c r="D623" s="37"/>
      <c r="E623" s="37"/>
      <c r="F623" s="37"/>
      <c r="G623" s="37"/>
      <c r="H623" s="37"/>
      <c r="I623" s="37"/>
      <c r="J623" s="33"/>
      <c r="K623" s="141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</row>
    <row r="624" spans="4:24" s="31" customFormat="1" ht="15.75">
      <c r="D624" s="37"/>
      <c r="E624" s="37"/>
      <c r="F624" s="37"/>
      <c r="G624" s="37"/>
      <c r="H624" s="37"/>
      <c r="I624" s="37"/>
      <c r="J624" s="33"/>
      <c r="K624" s="141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</row>
    <row r="625" spans="4:24" s="31" customFormat="1" ht="15.75">
      <c r="D625" s="37"/>
      <c r="E625" s="37"/>
      <c r="F625" s="37"/>
      <c r="G625" s="37"/>
      <c r="H625" s="37"/>
      <c r="I625" s="37"/>
      <c r="J625" s="33"/>
      <c r="K625" s="141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</row>
    <row r="626" spans="4:24" s="31" customFormat="1" ht="15.75">
      <c r="D626" s="37"/>
      <c r="E626" s="37"/>
      <c r="F626" s="37"/>
      <c r="G626" s="37"/>
      <c r="H626" s="37"/>
      <c r="I626" s="37"/>
      <c r="J626" s="33"/>
      <c r="K626" s="141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</row>
    <row r="627" spans="4:24" s="31" customFormat="1" ht="15.75">
      <c r="D627" s="37"/>
      <c r="E627" s="37"/>
      <c r="F627" s="37"/>
      <c r="G627" s="37"/>
      <c r="H627" s="37"/>
      <c r="I627" s="37"/>
      <c r="J627" s="33"/>
      <c r="K627" s="141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</row>
    <row r="628" spans="4:24" s="31" customFormat="1" ht="15.75">
      <c r="D628" s="37"/>
      <c r="E628" s="37"/>
      <c r="F628" s="37"/>
      <c r="G628" s="37"/>
      <c r="H628" s="37"/>
      <c r="I628" s="37"/>
      <c r="J628" s="33"/>
      <c r="K628" s="141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</row>
    <row r="629" spans="4:24" s="31" customFormat="1" ht="15.75">
      <c r="D629" s="37"/>
      <c r="E629" s="37"/>
      <c r="F629" s="37"/>
      <c r="G629" s="37"/>
      <c r="H629" s="37"/>
      <c r="I629" s="37"/>
      <c r="J629" s="33"/>
      <c r="K629" s="141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</row>
    <row r="630" spans="4:24" s="31" customFormat="1" ht="15.75">
      <c r="D630" s="37"/>
      <c r="E630" s="37"/>
      <c r="F630" s="37"/>
      <c r="G630" s="37"/>
      <c r="H630" s="37"/>
      <c r="I630" s="37"/>
      <c r="J630" s="33"/>
      <c r="K630" s="141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</row>
    <row r="631" spans="4:24" s="31" customFormat="1" ht="15.75">
      <c r="D631" s="37"/>
      <c r="E631" s="37"/>
      <c r="F631" s="37"/>
      <c r="G631" s="37"/>
      <c r="H631" s="37"/>
      <c r="I631" s="37"/>
      <c r="J631" s="33"/>
      <c r="K631" s="141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</row>
    <row r="632" spans="4:24" s="31" customFormat="1" ht="15.75">
      <c r="D632" s="37"/>
      <c r="E632" s="37"/>
      <c r="F632" s="37"/>
      <c r="G632" s="37"/>
      <c r="H632" s="37"/>
      <c r="I632" s="37"/>
      <c r="J632" s="33"/>
      <c r="K632" s="141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</row>
    <row r="633" spans="4:24" s="31" customFormat="1" ht="15.75">
      <c r="D633" s="37"/>
      <c r="E633" s="37"/>
      <c r="F633" s="37"/>
      <c r="G633" s="37"/>
      <c r="H633" s="37"/>
      <c r="I633" s="37"/>
      <c r="J633" s="33"/>
      <c r="K633" s="141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</row>
    <row r="634" spans="4:24" s="31" customFormat="1" ht="15.75">
      <c r="D634" s="37"/>
      <c r="E634" s="37"/>
      <c r="F634" s="37"/>
      <c r="G634" s="37"/>
      <c r="H634" s="37"/>
      <c r="I634" s="37"/>
      <c r="J634" s="33"/>
      <c r="K634" s="141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</row>
    <row r="635" spans="4:24" s="31" customFormat="1" ht="15.75">
      <c r="D635" s="37"/>
      <c r="E635" s="37"/>
      <c r="F635" s="37"/>
      <c r="G635" s="37"/>
      <c r="H635" s="37"/>
      <c r="I635" s="37"/>
      <c r="J635" s="33"/>
      <c r="K635" s="141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</row>
    <row r="636" spans="4:24" s="31" customFormat="1" ht="15.75">
      <c r="D636" s="37"/>
      <c r="E636" s="37"/>
      <c r="F636" s="37"/>
      <c r="G636" s="37"/>
      <c r="H636" s="37"/>
      <c r="I636" s="37"/>
      <c r="J636" s="33"/>
      <c r="K636" s="141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</row>
    <row r="637" spans="4:24" s="31" customFormat="1" ht="15.75">
      <c r="D637" s="37"/>
      <c r="E637" s="37"/>
      <c r="F637" s="37"/>
      <c r="G637" s="37"/>
      <c r="H637" s="37"/>
      <c r="I637" s="37"/>
      <c r="J637" s="33"/>
      <c r="K637" s="141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</row>
    <row r="638" spans="4:24" s="31" customFormat="1" ht="15.75">
      <c r="D638" s="37"/>
      <c r="E638" s="37"/>
      <c r="F638" s="37"/>
      <c r="G638" s="37"/>
      <c r="H638" s="37"/>
      <c r="I638" s="37"/>
      <c r="J638" s="33"/>
      <c r="K638" s="141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</row>
    <row r="639" spans="4:24" s="31" customFormat="1" ht="15.75">
      <c r="D639" s="37"/>
      <c r="E639" s="37"/>
      <c r="F639" s="37"/>
      <c r="G639" s="37"/>
      <c r="H639" s="37"/>
      <c r="I639" s="37"/>
      <c r="J639" s="33"/>
      <c r="K639" s="141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</row>
    <row r="640" spans="4:24" s="31" customFormat="1" ht="15.75">
      <c r="D640" s="37"/>
      <c r="E640" s="37"/>
      <c r="F640" s="37"/>
      <c r="G640" s="37"/>
      <c r="H640" s="37"/>
      <c r="I640" s="37"/>
      <c r="J640" s="33"/>
      <c r="K640" s="141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</row>
    <row r="641" spans="4:24" s="31" customFormat="1" ht="15.75">
      <c r="D641" s="37"/>
      <c r="E641" s="37"/>
      <c r="F641" s="37"/>
      <c r="G641" s="37"/>
      <c r="H641" s="37"/>
      <c r="I641" s="37"/>
      <c r="J641" s="33"/>
      <c r="K641" s="141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</row>
    <row r="642" spans="4:24" s="31" customFormat="1" ht="15.75">
      <c r="D642" s="37"/>
      <c r="E642" s="37"/>
      <c r="F642" s="37"/>
      <c r="G642" s="37"/>
      <c r="H642" s="37"/>
      <c r="I642" s="37"/>
      <c r="J642" s="33"/>
      <c r="K642" s="141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</row>
    <row r="643" spans="4:24" s="31" customFormat="1" ht="15.75">
      <c r="D643" s="37"/>
      <c r="E643" s="37"/>
      <c r="F643" s="37"/>
      <c r="G643" s="37"/>
      <c r="H643" s="37"/>
      <c r="I643" s="37"/>
      <c r="J643" s="33"/>
      <c r="K643" s="141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</row>
    <row r="644" spans="4:24" s="31" customFormat="1" ht="15.75">
      <c r="D644" s="37"/>
      <c r="E644" s="37"/>
      <c r="F644" s="37"/>
      <c r="G644" s="37"/>
      <c r="H644" s="37"/>
      <c r="I644" s="37"/>
      <c r="J644" s="33"/>
      <c r="K644" s="141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</row>
    <row r="645" spans="4:24" s="31" customFormat="1" ht="15.75">
      <c r="D645" s="37"/>
      <c r="E645" s="37"/>
      <c r="F645" s="37"/>
      <c r="G645" s="37"/>
      <c r="H645" s="37"/>
      <c r="I645" s="37"/>
      <c r="J645" s="33"/>
      <c r="K645" s="141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</row>
    <row r="646" spans="4:24" s="31" customFormat="1" ht="15.75">
      <c r="D646" s="37"/>
      <c r="E646" s="37"/>
      <c r="F646" s="37"/>
      <c r="G646" s="37"/>
      <c r="H646" s="37"/>
      <c r="I646" s="37"/>
      <c r="J646" s="33"/>
      <c r="K646" s="141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</row>
    <row r="647" spans="4:24" s="31" customFormat="1" ht="15.75">
      <c r="D647" s="37"/>
      <c r="E647" s="37"/>
      <c r="F647" s="37"/>
      <c r="G647" s="37"/>
      <c r="H647" s="37"/>
      <c r="I647" s="37"/>
      <c r="J647" s="33"/>
      <c r="K647" s="141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</row>
    <row r="648" spans="4:24" s="31" customFormat="1" ht="15.75">
      <c r="D648" s="37"/>
      <c r="E648" s="37"/>
      <c r="F648" s="37"/>
      <c r="G648" s="37"/>
      <c r="H648" s="37"/>
      <c r="I648" s="37"/>
      <c r="J648" s="33"/>
      <c r="K648" s="141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</row>
    <row r="649" spans="4:24" s="31" customFormat="1" ht="15.75">
      <c r="D649" s="37"/>
      <c r="E649" s="37"/>
      <c r="F649" s="37"/>
      <c r="G649" s="37"/>
      <c r="H649" s="37"/>
      <c r="I649" s="37"/>
      <c r="J649" s="33"/>
      <c r="K649" s="141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</row>
    <row r="650" spans="4:24" s="31" customFormat="1" ht="15.75">
      <c r="D650" s="37"/>
      <c r="E650" s="37"/>
      <c r="F650" s="37"/>
      <c r="G650" s="37"/>
      <c r="H650" s="37"/>
      <c r="I650" s="37"/>
      <c r="J650" s="33"/>
      <c r="K650" s="141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</row>
    <row r="651" spans="4:24" s="31" customFormat="1" ht="15.75">
      <c r="D651" s="37"/>
      <c r="E651" s="37"/>
      <c r="F651" s="37"/>
      <c r="G651" s="37"/>
      <c r="H651" s="37"/>
      <c r="I651" s="37"/>
      <c r="J651" s="33"/>
      <c r="K651" s="141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</row>
    <row r="652" spans="4:24" s="31" customFormat="1" ht="15.75">
      <c r="D652" s="37"/>
      <c r="E652" s="37"/>
      <c r="F652" s="37"/>
      <c r="G652" s="37"/>
      <c r="H652" s="37"/>
      <c r="I652" s="37"/>
      <c r="J652" s="33"/>
      <c r="K652" s="141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</row>
    <row r="653" spans="4:24" s="31" customFormat="1" ht="15.75">
      <c r="D653" s="37"/>
      <c r="E653" s="37"/>
      <c r="F653" s="37"/>
      <c r="G653" s="37"/>
      <c r="H653" s="37"/>
      <c r="I653" s="37"/>
      <c r="J653" s="33"/>
      <c r="K653" s="141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</row>
    <row r="654" spans="4:24" s="31" customFormat="1" ht="15.75">
      <c r="D654" s="37"/>
      <c r="E654" s="37"/>
      <c r="F654" s="37"/>
      <c r="G654" s="37"/>
      <c r="H654" s="37"/>
      <c r="I654" s="37"/>
      <c r="J654" s="33"/>
      <c r="K654" s="141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</row>
    <row r="655" spans="4:24" s="31" customFormat="1" ht="15.75">
      <c r="D655" s="37"/>
      <c r="E655" s="37"/>
      <c r="F655" s="37"/>
      <c r="G655" s="37"/>
      <c r="H655" s="37"/>
      <c r="I655" s="37"/>
      <c r="J655" s="33"/>
      <c r="K655" s="141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</row>
    <row r="656" spans="4:24" s="31" customFormat="1" ht="15.75">
      <c r="D656" s="37"/>
      <c r="E656" s="37"/>
      <c r="F656" s="37"/>
      <c r="G656" s="37"/>
      <c r="H656" s="37"/>
      <c r="I656" s="37"/>
      <c r="J656" s="33"/>
      <c r="K656" s="141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</row>
    <row r="657" spans="4:24" s="31" customFormat="1" ht="15.75">
      <c r="D657" s="37"/>
      <c r="E657" s="37"/>
      <c r="F657" s="37"/>
      <c r="G657" s="37"/>
      <c r="H657" s="37"/>
      <c r="I657" s="37"/>
      <c r="J657" s="33"/>
      <c r="K657" s="141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</row>
    <row r="658" spans="4:24" s="31" customFormat="1" ht="15.75">
      <c r="D658" s="37"/>
      <c r="E658" s="37"/>
      <c r="F658" s="37"/>
      <c r="G658" s="37"/>
      <c r="H658" s="37"/>
      <c r="I658" s="37"/>
      <c r="J658" s="33"/>
      <c r="K658" s="141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</row>
    <row r="659" spans="4:24" s="31" customFormat="1" ht="15.75">
      <c r="D659" s="37"/>
      <c r="E659" s="37"/>
      <c r="F659" s="37"/>
      <c r="G659" s="37"/>
      <c r="H659" s="37"/>
      <c r="I659" s="37"/>
      <c r="J659" s="33"/>
      <c r="K659" s="141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</row>
    <row r="660" spans="4:24" s="31" customFormat="1" ht="15.75">
      <c r="D660" s="37"/>
      <c r="E660" s="37"/>
      <c r="F660" s="37"/>
      <c r="G660" s="37"/>
      <c r="H660" s="37"/>
      <c r="I660" s="37"/>
      <c r="J660" s="33"/>
      <c r="K660" s="141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</row>
    <row r="661" spans="4:24" s="31" customFormat="1" ht="15.75">
      <c r="D661" s="37"/>
      <c r="E661" s="37"/>
      <c r="F661" s="37"/>
      <c r="G661" s="37"/>
      <c r="H661" s="37"/>
      <c r="I661" s="37"/>
      <c r="J661" s="33"/>
      <c r="K661" s="141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</row>
    <row r="662" spans="4:24" s="31" customFormat="1" ht="15.75">
      <c r="D662" s="37"/>
      <c r="E662" s="37"/>
      <c r="F662" s="37"/>
      <c r="G662" s="37"/>
      <c r="H662" s="37"/>
      <c r="I662" s="37"/>
      <c r="J662" s="33"/>
      <c r="K662" s="141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</row>
    <row r="663" spans="4:24" s="31" customFormat="1" ht="15.75">
      <c r="D663" s="37"/>
      <c r="E663" s="37"/>
      <c r="F663" s="37"/>
      <c r="G663" s="37"/>
      <c r="H663" s="37"/>
      <c r="I663" s="37"/>
      <c r="J663" s="33"/>
      <c r="K663" s="141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</row>
    <row r="664" spans="4:24" s="31" customFormat="1" ht="15.75">
      <c r="D664" s="37"/>
      <c r="E664" s="37"/>
      <c r="F664" s="37"/>
      <c r="G664" s="37"/>
      <c r="H664" s="37"/>
      <c r="I664" s="37"/>
      <c r="J664" s="33"/>
      <c r="K664" s="141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</row>
    <row r="665" spans="4:24" s="31" customFormat="1" ht="15.75">
      <c r="D665" s="37"/>
      <c r="E665" s="37"/>
      <c r="F665" s="37"/>
      <c r="G665" s="37"/>
      <c r="H665" s="37"/>
      <c r="I665" s="37"/>
      <c r="J665" s="33"/>
      <c r="K665" s="141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</row>
    <row r="666" spans="4:24" s="31" customFormat="1" ht="15.75">
      <c r="D666" s="37"/>
      <c r="E666" s="37"/>
      <c r="F666" s="37"/>
      <c r="G666" s="37"/>
      <c r="H666" s="37"/>
      <c r="I666" s="37"/>
      <c r="J666" s="33"/>
      <c r="K666" s="141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</row>
    <row r="667" spans="4:24" s="31" customFormat="1" ht="15.75">
      <c r="D667" s="37"/>
      <c r="E667" s="37"/>
      <c r="F667" s="37"/>
      <c r="G667" s="37"/>
      <c r="H667" s="37"/>
      <c r="I667" s="37"/>
      <c r="J667" s="33"/>
      <c r="K667" s="141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</row>
    <row r="668" spans="4:24" s="31" customFormat="1" ht="15.75">
      <c r="D668" s="37"/>
      <c r="E668" s="37"/>
      <c r="F668" s="37"/>
      <c r="G668" s="37"/>
      <c r="H668" s="37"/>
      <c r="I668" s="37"/>
      <c r="J668" s="33"/>
      <c r="K668" s="141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</row>
    <row r="669" spans="4:24" s="31" customFormat="1" ht="15.75">
      <c r="D669" s="37"/>
      <c r="E669" s="37"/>
      <c r="F669" s="37"/>
      <c r="G669" s="37"/>
      <c r="H669" s="37"/>
      <c r="I669" s="37"/>
      <c r="J669" s="33"/>
      <c r="K669" s="141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</row>
    <row r="670" spans="4:24" s="31" customFormat="1" ht="15.75">
      <c r="D670" s="37"/>
      <c r="E670" s="37"/>
      <c r="F670" s="37"/>
      <c r="G670" s="37"/>
      <c r="H670" s="37"/>
      <c r="I670" s="37"/>
      <c r="J670" s="33"/>
      <c r="K670" s="141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</row>
    <row r="671" spans="4:24" s="31" customFormat="1" ht="15.75">
      <c r="D671" s="37"/>
      <c r="E671" s="37"/>
      <c r="F671" s="37"/>
      <c r="G671" s="37"/>
      <c r="H671" s="37"/>
      <c r="I671" s="37"/>
      <c r="J671" s="33"/>
      <c r="K671" s="141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</row>
    <row r="672" spans="4:24" s="31" customFormat="1" ht="15.75">
      <c r="D672" s="37"/>
      <c r="E672" s="37"/>
      <c r="F672" s="37"/>
      <c r="G672" s="37"/>
      <c r="H672" s="37"/>
      <c r="I672" s="37"/>
      <c r="J672" s="33"/>
      <c r="K672" s="141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</row>
    <row r="673" spans="4:24" s="31" customFormat="1" ht="15.75">
      <c r="D673" s="37"/>
      <c r="E673" s="37"/>
      <c r="F673" s="37"/>
      <c r="G673" s="37"/>
      <c r="H673" s="37"/>
      <c r="I673" s="37"/>
      <c r="J673" s="33"/>
      <c r="K673" s="141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</row>
    <row r="674" spans="4:24" s="31" customFormat="1" ht="15.75">
      <c r="D674" s="37"/>
      <c r="E674" s="37"/>
      <c r="F674" s="37"/>
      <c r="G674" s="37"/>
      <c r="H674" s="37"/>
      <c r="I674" s="37"/>
      <c r="J674" s="33"/>
      <c r="K674" s="141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</row>
    <row r="675" spans="4:24" s="31" customFormat="1" ht="15.75">
      <c r="D675" s="37"/>
      <c r="E675" s="37"/>
      <c r="F675" s="37"/>
      <c r="G675" s="37"/>
      <c r="H675" s="37"/>
      <c r="I675" s="37"/>
      <c r="J675" s="33"/>
      <c r="K675" s="141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</row>
    <row r="676" spans="4:24" s="31" customFormat="1" ht="15.75">
      <c r="D676" s="37"/>
      <c r="E676" s="37"/>
      <c r="F676" s="37"/>
      <c r="G676" s="37"/>
      <c r="H676" s="37"/>
      <c r="I676" s="37"/>
      <c r="J676" s="33"/>
      <c r="K676" s="141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</row>
    <row r="677" spans="4:24" s="31" customFormat="1" ht="15.75">
      <c r="D677" s="37"/>
      <c r="E677" s="37"/>
      <c r="F677" s="37"/>
      <c r="G677" s="37"/>
      <c r="H677" s="37"/>
      <c r="I677" s="37"/>
      <c r="J677" s="33"/>
      <c r="K677" s="141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</row>
    <row r="678" spans="4:24" s="31" customFormat="1" ht="15.75">
      <c r="D678" s="37"/>
      <c r="E678" s="37"/>
      <c r="F678" s="37"/>
      <c r="G678" s="37"/>
      <c r="H678" s="37"/>
      <c r="I678" s="37"/>
      <c r="J678" s="33"/>
      <c r="K678" s="141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</row>
    <row r="679" spans="4:24" s="31" customFormat="1" ht="15.75">
      <c r="D679" s="37"/>
      <c r="E679" s="37"/>
      <c r="F679" s="37"/>
      <c r="G679" s="37"/>
      <c r="H679" s="37"/>
      <c r="I679" s="37"/>
      <c r="J679" s="33"/>
      <c r="K679" s="141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</row>
    <row r="680" spans="4:24" s="31" customFormat="1" ht="15.75">
      <c r="D680" s="37"/>
      <c r="E680" s="37"/>
      <c r="F680" s="37"/>
      <c r="G680" s="37"/>
      <c r="H680" s="37"/>
      <c r="I680" s="37"/>
      <c r="J680" s="33"/>
      <c r="K680" s="141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</row>
    <row r="681" spans="4:24" s="31" customFormat="1" ht="15.75">
      <c r="D681" s="37"/>
      <c r="E681" s="37"/>
      <c r="F681" s="37"/>
      <c r="G681" s="37"/>
      <c r="H681" s="37"/>
      <c r="I681" s="37"/>
      <c r="J681" s="33"/>
      <c r="K681" s="141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</row>
    <row r="682" spans="4:24" s="31" customFormat="1" ht="15.75">
      <c r="D682" s="37"/>
      <c r="E682" s="37"/>
      <c r="F682" s="37"/>
      <c r="G682" s="37"/>
      <c r="H682" s="37"/>
      <c r="I682" s="37"/>
      <c r="J682" s="33"/>
      <c r="K682" s="141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</row>
    <row r="683" spans="4:24" s="31" customFormat="1" ht="15.75">
      <c r="D683" s="37"/>
      <c r="E683" s="37"/>
      <c r="F683" s="37"/>
      <c r="G683" s="37"/>
      <c r="H683" s="37"/>
      <c r="I683" s="37"/>
      <c r="J683" s="33"/>
      <c r="K683" s="141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</row>
    <row r="684" spans="4:24" s="31" customFormat="1" ht="15.75">
      <c r="D684" s="37"/>
      <c r="E684" s="37"/>
      <c r="F684" s="37"/>
      <c r="G684" s="37"/>
      <c r="H684" s="37"/>
      <c r="I684" s="37"/>
      <c r="J684" s="33"/>
      <c r="K684" s="141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</row>
    <row r="685" spans="4:24" s="31" customFormat="1" ht="15.75">
      <c r="D685" s="37"/>
      <c r="E685" s="37"/>
      <c r="F685" s="37"/>
      <c r="G685" s="37"/>
      <c r="H685" s="37"/>
      <c r="I685" s="37"/>
      <c r="J685" s="33"/>
      <c r="K685" s="141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</row>
    <row r="686" spans="4:24" s="31" customFormat="1" ht="15.75">
      <c r="D686" s="37"/>
      <c r="E686" s="37"/>
      <c r="F686" s="37"/>
      <c r="G686" s="37"/>
      <c r="H686" s="37"/>
      <c r="I686" s="37"/>
      <c r="J686" s="33"/>
      <c r="K686" s="141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</row>
    <row r="687" spans="4:24" s="31" customFormat="1" ht="15.75">
      <c r="D687" s="37"/>
      <c r="E687" s="37"/>
      <c r="F687" s="37"/>
      <c r="G687" s="37"/>
      <c r="H687" s="37"/>
      <c r="I687" s="37"/>
      <c r="J687" s="33"/>
      <c r="K687" s="141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</row>
    <row r="688" spans="4:24" s="31" customFormat="1" ht="15.75">
      <c r="D688" s="37"/>
      <c r="E688" s="37"/>
      <c r="F688" s="37"/>
      <c r="G688" s="37"/>
      <c r="H688" s="37"/>
      <c r="I688" s="37"/>
      <c r="J688" s="33"/>
      <c r="K688" s="141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</row>
    <row r="689" spans="4:24" s="31" customFormat="1" ht="15.75">
      <c r="D689" s="37"/>
      <c r="E689" s="37"/>
      <c r="F689" s="37"/>
      <c r="G689" s="37"/>
      <c r="H689" s="37"/>
      <c r="I689" s="37"/>
      <c r="J689" s="33"/>
      <c r="K689" s="141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</row>
    <row r="690" spans="4:24" s="31" customFormat="1" ht="15.75">
      <c r="D690" s="37"/>
      <c r="E690" s="37"/>
      <c r="F690" s="37"/>
      <c r="G690" s="37"/>
      <c r="H690" s="37"/>
      <c r="I690" s="37"/>
      <c r="J690" s="33"/>
      <c r="K690" s="141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</row>
    <row r="691" spans="4:24" s="31" customFormat="1" ht="15.75">
      <c r="D691" s="37"/>
      <c r="E691" s="37"/>
      <c r="F691" s="37"/>
      <c r="G691" s="37"/>
      <c r="H691" s="37"/>
      <c r="I691" s="37"/>
      <c r="J691" s="33"/>
      <c r="K691" s="141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</row>
    <row r="692" spans="4:24" s="31" customFormat="1" ht="15.75">
      <c r="D692" s="37"/>
      <c r="E692" s="37"/>
      <c r="F692" s="37"/>
      <c r="G692" s="37"/>
      <c r="H692" s="37"/>
      <c r="I692" s="37"/>
      <c r="J692" s="33"/>
      <c r="K692" s="141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</row>
    <row r="693" spans="4:24" s="31" customFormat="1" ht="15.75">
      <c r="D693" s="37"/>
      <c r="E693" s="37"/>
      <c r="F693" s="37"/>
      <c r="G693" s="37"/>
      <c r="H693" s="37"/>
      <c r="I693" s="37"/>
      <c r="J693" s="33"/>
      <c r="K693" s="141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</row>
    <row r="694" spans="4:24" s="31" customFormat="1" ht="15.75">
      <c r="D694" s="37"/>
      <c r="E694" s="37"/>
      <c r="F694" s="37"/>
      <c r="G694" s="37"/>
      <c r="H694" s="37"/>
      <c r="I694" s="37"/>
      <c r="J694" s="33"/>
      <c r="K694" s="141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</row>
    <row r="695" spans="4:24" s="31" customFormat="1" ht="15.75">
      <c r="D695" s="37"/>
      <c r="E695" s="37"/>
      <c r="F695" s="37"/>
      <c r="G695" s="37"/>
      <c r="H695" s="37"/>
      <c r="I695" s="37"/>
      <c r="J695" s="33"/>
      <c r="K695" s="141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</row>
    <row r="696" spans="4:24" s="31" customFormat="1" ht="15.75">
      <c r="D696" s="37"/>
      <c r="E696" s="37"/>
      <c r="F696" s="37"/>
      <c r="G696" s="37"/>
      <c r="H696" s="37"/>
      <c r="I696" s="37"/>
      <c r="J696" s="33"/>
      <c r="K696" s="141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</row>
    <row r="697" spans="4:24" s="31" customFormat="1" ht="15.75">
      <c r="D697" s="37"/>
      <c r="E697" s="37"/>
      <c r="F697" s="37"/>
      <c r="G697" s="37"/>
      <c r="H697" s="37"/>
      <c r="I697" s="37"/>
      <c r="J697" s="33"/>
      <c r="K697" s="141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</row>
    <row r="698" spans="4:24" s="31" customFormat="1" ht="15.75">
      <c r="D698" s="37"/>
      <c r="E698" s="37"/>
      <c r="F698" s="37"/>
      <c r="G698" s="37"/>
      <c r="H698" s="37"/>
      <c r="I698" s="37"/>
      <c r="J698" s="33"/>
      <c r="K698" s="141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</row>
    <row r="699" spans="4:24" s="31" customFormat="1" ht="15.75">
      <c r="D699" s="37"/>
      <c r="E699" s="37"/>
      <c r="F699" s="37"/>
      <c r="G699" s="37"/>
      <c r="H699" s="37"/>
      <c r="I699" s="37"/>
      <c r="J699" s="33"/>
      <c r="K699" s="141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</row>
    <row r="700" spans="4:24" s="31" customFormat="1" ht="15.75">
      <c r="D700" s="37"/>
      <c r="E700" s="37"/>
      <c r="F700" s="37"/>
      <c r="G700" s="37"/>
      <c r="H700" s="37"/>
      <c r="I700" s="37"/>
      <c r="J700" s="33"/>
      <c r="K700" s="141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</row>
    <row r="701" spans="4:24" s="31" customFormat="1" ht="15.75">
      <c r="D701" s="37"/>
      <c r="E701" s="37"/>
      <c r="F701" s="37"/>
      <c r="G701" s="37"/>
      <c r="H701" s="37"/>
      <c r="I701" s="37"/>
      <c r="J701" s="33"/>
      <c r="K701" s="141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</row>
    <row r="702" spans="4:24" s="31" customFormat="1" ht="15.75">
      <c r="D702" s="37"/>
      <c r="E702" s="37"/>
      <c r="F702" s="37"/>
      <c r="G702" s="37"/>
      <c r="H702" s="37"/>
      <c r="I702" s="37"/>
      <c r="J702" s="33"/>
      <c r="K702" s="141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</row>
    <row r="703" spans="4:24" s="31" customFormat="1" ht="15.75">
      <c r="D703" s="37"/>
      <c r="E703" s="37"/>
      <c r="F703" s="37"/>
      <c r="G703" s="37"/>
      <c r="H703" s="37"/>
      <c r="I703" s="37"/>
      <c r="J703" s="33"/>
      <c r="K703" s="141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</row>
    <row r="704" spans="4:24" s="31" customFormat="1" ht="15.75">
      <c r="D704" s="37"/>
      <c r="E704" s="37"/>
      <c r="F704" s="37"/>
      <c r="G704" s="37"/>
      <c r="H704" s="37"/>
      <c r="I704" s="37"/>
      <c r="J704" s="33"/>
      <c r="K704" s="141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</row>
    <row r="705" spans="4:24" s="31" customFormat="1" ht="15.75">
      <c r="D705" s="37"/>
      <c r="E705" s="37"/>
      <c r="F705" s="37"/>
      <c r="G705" s="37"/>
      <c r="H705" s="37"/>
      <c r="I705" s="37"/>
      <c r="J705" s="33"/>
      <c r="K705" s="141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</row>
    <row r="706" spans="4:24" s="31" customFormat="1" ht="15.75">
      <c r="D706" s="37"/>
      <c r="E706" s="37"/>
      <c r="F706" s="37"/>
      <c r="G706" s="37"/>
      <c r="H706" s="37"/>
      <c r="I706" s="37"/>
      <c r="J706" s="33"/>
      <c r="K706" s="141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</row>
    <row r="707" spans="4:24" s="31" customFormat="1" ht="15.75">
      <c r="D707" s="37"/>
      <c r="E707" s="37"/>
      <c r="F707" s="37"/>
      <c r="G707" s="37"/>
      <c r="H707" s="37"/>
      <c r="I707" s="37"/>
      <c r="J707" s="33"/>
      <c r="K707" s="141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</row>
    <row r="708" spans="4:24" s="31" customFormat="1" ht="15.75">
      <c r="D708" s="37"/>
      <c r="E708" s="37"/>
      <c r="F708" s="37"/>
      <c r="G708" s="37"/>
      <c r="H708" s="37"/>
      <c r="I708" s="37"/>
      <c r="J708" s="33"/>
      <c r="K708" s="141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</row>
    <row r="709" spans="4:24" s="31" customFormat="1" ht="15.75">
      <c r="D709" s="37"/>
      <c r="E709" s="37"/>
      <c r="F709" s="37"/>
      <c r="G709" s="37"/>
      <c r="H709" s="37"/>
      <c r="I709" s="37"/>
      <c r="J709" s="33"/>
      <c r="K709" s="141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</row>
    <row r="710" spans="4:24" s="31" customFormat="1" ht="15.75">
      <c r="D710" s="37"/>
      <c r="E710" s="37"/>
      <c r="F710" s="37"/>
      <c r="G710" s="37"/>
      <c r="H710" s="37"/>
      <c r="I710" s="37"/>
      <c r="J710" s="33"/>
      <c r="K710" s="141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</row>
    <row r="711" spans="4:24" s="31" customFormat="1" ht="15.75">
      <c r="D711" s="37"/>
      <c r="E711" s="37"/>
      <c r="F711" s="37"/>
      <c r="G711" s="37"/>
      <c r="H711" s="37"/>
      <c r="I711" s="37"/>
      <c r="J711" s="33"/>
      <c r="K711" s="141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</row>
    <row r="712" spans="4:24" s="31" customFormat="1" ht="15.75">
      <c r="D712" s="37"/>
      <c r="E712" s="37"/>
      <c r="F712" s="37"/>
      <c r="G712" s="37"/>
      <c r="H712" s="37"/>
      <c r="I712" s="37"/>
      <c r="J712" s="33"/>
      <c r="K712" s="141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</row>
    <row r="713" spans="4:24" s="31" customFormat="1" ht="15.75">
      <c r="D713" s="37"/>
      <c r="E713" s="37"/>
      <c r="F713" s="37"/>
      <c r="G713" s="37"/>
      <c r="H713" s="37"/>
      <c r="I713" s="37"/>
      <c r="J713" s="33"/>
      <c r="K713" s="141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</row>
    <row r="714" spans="4:24" s="31" customFormat="1" ht="15.75">
      <c r="D714" s="37"/>
      <c r="E714" s="37"/>
      <c r="F714" s="37"/>
      <c r="G714" s="37"/>
      <c r="H714" s="37"/>
      <c r="I714" s="37"/>
      <c r="J714" s="33"/>
      <c r="K714" s="141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</row>
    <row r="715" spans="4:24" s="31" customFormat="1" ht="15.75">
      <c r="D715" s="37"/>
      <c r="E715" s="37"/>
      <c r="F715" s="37"/>
      <c r="G715" s="37"/>
      <c r="H715" s="37"/>
      <c r="I715" s="37"/>
      <c r="J715" s="33"/>
      <c r="K715" s="141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</row>
    <row r="716" spans="4:24" s="31" customFormat="1" ht="15.75">
      <c r="D716" s="37"/>
      <c r="E716" s="37"/>
      <c r="F716" s="37"/>
      <c r="G716" s="37"/>
      <c r="H716" s="37"/>
      <c r="I716" s="37"/>
      <c r="J716" s="33"/>
      <c r="K716" s="141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</row>
    <row r="717" spans="4:24" s="31" customFormat="1" ht="15.75">
      <c r="D717" s="37"/>
      <c r="E717" s="37"/>
      <c r="F717" s="37"/>
      <c r="G717" s="37"/>
      <c r="H717" s="37"/>
      <c r="I717" s="37"/>
      <c r="J717" s="33"/>
      <c r="K717" s="141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</row>
    <row r="718" spans="4:24" s="31" customFormat="1" ht="15.75">
      <c r="D718" s="37"/>
      <c r="E718" s="37"/>
      <c r="F718" s="37"/>
      <c r="G718" s="37"/>
      <c r="H718" s="37"/>
      <c r="I718" s="37"/>
      <c r="J718" s="33"/>
      <c r="K718" s="141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</row>
    <row r="719" spans="4:24" s="31" customFormat="1" ht="15.75">
      <c r="D719" s="37"/>
      <c r="E719" s="37"/>
      <c r="F719" s="37"/>
      <c r="G719" s="37"/>
      <c r="H719" s="37"/>
      <c r="I719" s="37"/>
      <c r="J719" s="33"/>
      <c r="K719" s="141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</row>
    <row r="720" spans="4:24" s="31" customFormat="1" ht="15.75">
      <c r="D720" s="37"/>
      <c r="E720" s="37"/>
      <c r="F720" s="37"/>
      <c r="G720" s="37"/>
      <c r="H720" s="37"/>
      <c r="I720" s="37"/>
      <c r="J720" s="33"/>
      <c r="K720" s="141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</row>
    <row r="721" spans="4:24" s="31" customFormat="1" ht="15.75">
      <c r="D721" s="37"/>
      <c r="E721" s="37"/>
      <c r="F721" s="37"/>
      <c r="G721" s="37"/>
      <c r="H721" s="37"/>
      <c r="I721" s="37"/>
      <c r="J721" s="33"/>
      <c r="K721" s="141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</row>
    <row r="722" spans="4:24" s="31" customFormat="1" ht="15.75">
      <c r="D722" s="37"/>
      <c r="E722" s="37"/>
      <c r="F722" s="37"/>
      <c r="G722" s="37"/>
      <c r="H722" s="37"/>
      <c r="I722" s="37"/>
      <c r="J722" s="33"/>
      <c r="K722" s="141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</row>
    <row r="723" spans="4:24" s="31" customFormat="1" ht="15.75">
      <c r="D723" s="37"/>
      <c r="E723" s="37"/>
      <c r="F723" s="37"/>
      <c r="G723" s="37"/>
      <c r="H723" s="37"/>
      <c r="I723" s="37"/>
      <c r="J723" s="33"/>
      <c r="K723" s="141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</row>
    <row r="724" spans="4:24" s="31" customFormat="1" ht="15.75">
      <c r="D724" s="37"/>
      <c r="E724" s="37"/>
      <c r="F724" s="37"/>
      <c r="G724" s="37"/>
      <c r="H724" s="37"/>
      <c r="I724" s="37"/>
      <c r="J724" s="33"/>
      <c r="K724" s="141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</row>
    <row r="725" spans="4:24" s="31" customFormat="1" ht="15.75">
      <c r="D725" s="37"/>
      <c r="E725" s="37"/>
      <c r="F725" s="37"/>
      <c r="G725" s="37"/>
      <c r="H725" s="37"/>
      <c r="I725" s="37"/>
      <c r="J725" s="33"/>
      <c r="K725" s="141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</row>
    <row r="726" spans="4:24" s="31" customFormat="1" ht="15.75">
      <c r="D726" s="37"/>
      <c r="E726" s="37"/>
      <c r="F726" s="37"/>
      <c r="G726" s="37"/>
      <c r="H726" s="37"/>
      <c r="I726" s="37"/>
      <c r="J726" s="33"/>
      <c r="K726" s="141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</row>
    <row r="727" spans="4:24" s="31" customFormat="1" ht="15.75">
      <c r="D727" s="37"/>
      <c r="E727" s="37"/>
      <c r="F727" s="37"/>
      <c r="G727" s="37"/>
      <c r="H727" s="37"/>
      <c r="I727" s="37"/>
      <c r="J727" s="33"/>
      <c r="K727" s="141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</row>
    <row r="728" spans="4:24" s="31" customFormat="1" ht="15.75">
      <c r="D728" s="37"/>
      <c r="E728" s="37"/>
      <c r="F728" s="37"/>
      <c r="G728" s="37"/>
      <c r="H728" s="37"/>
      <c r="I728" s="37"/>
      <c r="J728" s="33"/>
      <c r="K728" s="141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</row>
    <row r="729" spans="4:24" s="31" customFormat="1" ht="15.75">
      <c r="D729" s="37"/>
      <c r="E729" s="37"/>
      <c r="F729" s="37"/>
      <c r="G729" s="37"/>
      <c r="H729" s="37"/>
      <c r="I729" s="37"/>
      <c r="J729" s="33"/>
      <c r="K729" s="141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</row>
    <row r="730" spans="4:24" s="31" customFormat="1" ht="15.75">
      <c r="D730" s="37"/>
      <c r="E730" s="37"/>
      <c r="F730" s="37"/>
      <c r="G730" s="37"/>
      <c r="H730" s="37"/>
      <c r="I730" s="37"/>
      <c r="J730" s="33"/>
      <c r="K730" s="141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</row>
    <row r="731" spans="4:24" s="31" customFormat="1" ht="15.75">
      <c r="D731" s="37"/>
      <c r="E731" s="37"/>
      <c r="F731" s="37"/>
      <c r="G731" s="37"/>
      <c r="H731" s="37"/>
      <c r="I731" s="37"/>
      <c r="J731" s="33"/>
      <c r="K731" s="141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</row>
    <row r="732" spans="4:24" s="31" customFormat="1" ht="15.75">
      <c r="D732" s="37"/>
      <c r="E732" s="37"/>
      <c r="F732" s="37"/>
      <c r="G732" s="37"/>
      <c r="H732" s="37"/>
      <c r="I732" s="37"/>
      <c r="J732" s="33"/>
      <c r="K732" s="141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</row>
    <row r="733" spans="4:24" s="31" customFormat="1" ht="15.75">
      <c r="D733" s="37"/>
      <c r="E733" s="37"/>
      <c r="F733" s="37"/>
      <c r="G733" s="37"/>
      <c r="H733" s="37"/>
      <c r="I733" s="37"/>
      <c r="J733" s="33"/>
      <c r="K733" s="141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</row>
    <row r="734" spans="4:24" s="31" customFormat="1" ht="15.75">
      <c r="D734" s="37"/>
      <c r="E734" s="37"/>
      <c r="F734" s="37"/>
      <c r="G734" s="37"/>
      <c r="H734" s="37"/>
      <c r="I734" s="37"/>
      <c r="J734" s="33"/>
      <c r="K734" s="141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</row>
    <row r="735" spans="4:24" s="31" customFormat="1" ht="15.75">
      <c r="D735" s="37"/>
      <c r="E735" s="37"/>
      <c r="F735" s="37"/>
      <c r="G735" s="37"/>
      <c r="H735" s="37"/>
      <c r="I735" s="37"/>
      <c r="J735" s="33"/>
      <c r="K735" s="141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</row>
    <row r="736" spans="4:24" s="31" customFormat="1" ht="15.75">
      <c r="D736" s="37"/>
      <c r="E736" s="37"/>
      <c r="F736" s="37"/>
      <c r="G736" s="37"/>
      <c r="H736" s="37"/>
      <c r="I736" s="37"/>
      <c r="J736" s="33"/>
      <c r="K736" s="141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</row>
    <row r="737" spans="4:24" s="31" customFormat="1" ht="15.75">
      <c r="D737" s="37"/>
      <c r="E737" s="37"/>
      <c r="F737" s="37"/>
      <c r="G737" s="37"/>
      <c r="H737" s="37"/>
      <c r="I737" s="37"/>
      <c r="J737" s="33"/>
      <c r="K737" s="141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</row>
    <row r="738" spans="4:24" s="31" customFormat="1" ht="15.75">
      <c r="D738" s="37"/>
      <c r="E738" s="37"/>
      <c r="F738" s="37"/>
      <c r="G738" s="37"/>
      <c r="H738" s="37"/>
      <c r="I738" s="37"/>
      <c r="J738" s="33"/>
      <c r="K738" s="141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</row>
    <row r="739" spans="4:24" s="31" customFormat="1" ht="15.75">
      <c r="D739" s="37"/>
      <c r="E739" s="37"/>
      <c r="F739" s="37"/>
      <c r="G739" s="37"/>
      <c r="H739" s="37"/>
      <c r="I739" s="37"/>
      <c r="J739" s="33"/>
      <c r="K739" s="141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</row>
    <row r="740" spans="4:24" s="31" customFormat="1" ht="15.75">
      <c r="D740" s="37"/>
      <c r="E740" s="37"/>
      <c r="F740" s="37"/>
      <c r="G740" s="37"/>
      <c r="H740" s="37"/>
      <c r="I740" s="37"/>
      <c r="J740" s="33"/>
      <c r="K740" s="141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</row>
    <row r="741" spans="4:24" s="31" customFormat="1" ht="15.75">
      <c r="D741" s="37"/>
      <c r="E741" s="37"/>
      <c r="F741" s="37"/>
      <c r="G741" s="37"/>
      <c r="H741" s="37"/>
      <c r="I741" s="37"/>
      <c r="J741" s="33"/>
      <c r="K741" s="141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</row>
    <row r="742" spans="4:24" s="31" customFormat="1" ht="15.75">
      <c r="D742" s="37"/>
      <c r="E742" s="37"/>
      <c r="F742" s="37"/>
      <c r="G742" s="37"/>
      <c r="H742" s="37"/>
      <c r="I742" s="37"/>
      <c r="J742" s="33"/>
      <c r="K742" s="141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</row>
    <row r="743" spans="4:24" s="31" customFormat="1" ht="15.75">
      <c r="D743" s="37"/>
      <c r="E743" s="37"/>
      <c r="F743" s="37"/>
      <c r="G743" s="37"/>
      <c r="H743" s="37"/>
      <c r="I743" s="37"/>
      <c r="J743" s="33"/>
      <c r="K743" s="141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</row>
    <row r="744" spans="4:24" s="31" customFormat="1" ht="15.75">
      <c r="D744" s="37"/>
      <c r="E744" s="37"/>
      <c r="F744" s="37"/>
      <c r="G744" s="37"/>
      <c r="H744" s="37"/>
      <c r="I744" s="37"/>
      <c r="J744" s="33"/>
      <c r="K744" s="141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</row>
    <row r="745" spans="4:24" s="31" customFormat="1" ht="15.75">
      <c r="D745" s="37"/>
      <c r="E745" s="37"/>
      <c r="F745" s="37"/>
      <c r="G745" s="37"/>
      <c r="H745" s="37"/>
      <c r="I745" s="37"/>
      <c r="J745" s="33"/>
      <c r="K745" s="141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</row>
    <row r="746" spans="4:24" s="31" customFormat="1" ht="15.75">
      <c r="D746" s="37"/>
      <c r="E746" s="37"/>
      <c r="F746" s="37"/>
      <c r="G746" s="37"/>
      <c r="H746" s="37"/>
      <c r="I746" s="37"/>
      <c r="J746" s="33"/>
      <c r="K746" s="141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</row>
    <row r="747" spans="4:24" s="31" customFormat="1" ht="15.75">
      <c r="D747" s="37"/>
      <c r="E747" s="37"/>
      <c r="F747" s="37"/>
      <c r="G747" s="37"/>
      <c r="H747" s="37"/>
      <c r="I747" s="37"/>
      <c r="J747" s="33"/>
      <c r="K747" s="141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</row>
    <row r="748" spans="4:24" s="31" customFormat="1" ht="15.75">
      <c r="D748" s="37"/>
      <c r="E748" s="37"/>
      <c r="F748" s="37"/>
      <c r="G748" s="37"/>
      <c r="H748" s="37"/>
      <c r="I748" s="37"/>
      <c r="J748" s="33"/>
      <c r="K748" s="141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</row>
    <row r="749" spans="4:24" s="31" customFormat="1" ht="15.75">
      <c r="D749" s="37"/>
      <c r="E749" s="37"/>
      <c r="F749" s="37"/>
      <c r="G749" s="37"/>
      <c r="H749" s="37"/>
      <c r="I749" s="37"/>
      <c r="J749" s="33"/>
      <c r="K749" s="141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</row>
    <row r="750" spans="4:24" s="31" customFormat="1" ht="15.75">
      <c r="D750" s="37"/>
      <c r="E750" s="37"/>
      <c r="F750" s="37"/>
      <c r="G750" s="37"/>
      <c r="H750" s="37"/>
      <c r="I750" s="37"/>
      <c r="J750" s="33"/>
      <c r="K750" s="141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</row>
    <row r="751" spans="4:24" s="31" customFormat="1" ht="15.75">
      <c r="D751" s="37"/>
      <c r="E751" s="37"/>
      <c r="F751" s="37"/>
      <c r="G751" s="37"/>
      <c r="H751" s="37"/>
      <c r="I751" s="37"/>
      <c r="J751" s="33"/>
      <c r="K751" s="141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</row>
    <row r="752" spans="4:24" s="31" customFormat="1" ht="15.75">
      <c r="D752" s="37"/>
      <c r="E752" s="37"/>
      <c r="F752" s="37"/>
      <c r="G752" s="37"/>
      <c r="H752" s="37"/>
      <c r="I752" s="37"/>
      <c r="J752" s="33"/>
      <c r="K752" s="141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</row>
    <row r="753" spans="4:24" s="31" customFormat="1" ht="15.75">
      <c r="D753" s="37"/>
      <c r="E753" s="37"/>
      <c r="F753" s="37"/>
      <c r="G753" s="37"/>
      <c r="H753" s="37"/>
      <c r="I753" s="37"/>
      <c r="J753" s="33"/>
      <c r="K753" s="141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</row>
    <row r="754" spans="4:24" s="31" customFormat="1" ht="15.75">
      <c r="D754" s="37"/>
      <c r="E754" s="37"/>
      <c r="F754" s="37"/>
      <c r="G754" s="37"/>
      <c r="H754" s="37"/>
      <c r="I754" s="37"/>
      <c r="J754" s="33"/>
      <c r="K754" s="141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</row>
    <row r="755" spans="4:24" s="31" customFormat="1" ht="15.75">
      <c r="D755" s="37"/>
      <c r="E755" s="37"/>
      <c r="F755" s="37"/>
      <c r="G755" s="37"/>
      <c r="H755" s="37"/>
      <c r="I755" s="37"/>
      <c r="J755" s="33"/>
      <c r="K755" s="141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</row>
    <row r="756" spans="4:24" s="31" customFormat="1" ht="15.75">
      <c r="D756" s="37"/>
      <c r="E756" s="37"/>
      <c r="F756" s="37"/>
      <c r="G756" s="37"/>
      <c r="H756" s="37"/>
      <c r="I756" s="37"/>
      <c r="J756" s="33"/>
      <c r="K756" s="141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</row>
    <row r="757" spans="4:24" s="31" customFormat="1" ht="15.75">
      <c r="D757" s="37"/>
      <c r="E757" s="37"/>
      <c r="F757" s="37"/>
      <c r="G757" s="37"/>
      <c r="H757" s="37"/>
      <c r="I757" s="37"/>
      <c r="J757" s="33"/>
      <c r="K757" s="141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</row>
    <row r="758" spans="4:24" s="31" customFormat="1" ht="15.75">
      <c r="D758" s="37"/>
      <c r="E758" s="37"/>
      <c r="F758" s="37"/>
      <c r="G758" s="37"/>
      <c r="H758" s="37"/>
      <c r="I758" s="37"/>
      <c r="J758" s="33"/>
      <c r="K758" s="141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</row>
  </sheetData>
  <sheetProtection/>
  <mergeCells count="14">
    <mergeCell ref="H2:H3"/>
    <mergeCell ref="P1:X1"/>
    <mergeCell ref="M2:M3"/>
    <mergeCell ref="J2:J3"/>
    <mergeCell ref="K2:K3"/>
    <mergeCell ref="L2:L3"/>
    <mergeCell ref="I2:I3"/>
    <mergeCell ref="E2:E3"/>
    <mergeCell ref="G2:G3"/>
    <mergeCell ref="A2:A3"/>
    <mergeCell ref="B2:B3"/>
    <mergeCell ref="C2:C3"/>
    <mergeCell ref="D2:D3"/>
    <mergeCell ref="F2:F3"/>
  </mergeCells>
  <printOptions/>
  <pageMargins left="0.43" right="0.52" top="0.31" bottom="0.25" header="0.29" footer="0.25"/>
  <pageSetup horizontalDpi="600" verticalDpi="600" orientation="landscape" pageOrder="overThenDown" paperSize="12" scale="75" r:id="rId3"/>
  <headerFooter alignWithMargins="0">
    <oddFooter>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T39"/>
  <sheetViews>
    <sheetView view="pageBreakPreview" zoomScaleNormal="75" zoomScaleSheetLayoutView="100" zoomScalePageLayoutView="0" workbookViewId="0" topLeftCell="A1">
      <pane xSplit="2" ySplit="3" topLeftCell="J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9" sqref="K9"/>
    </sheetView>
  </sheetViews>
  <sheetFormatPr defaultColWidth="9.00390625" defaultRowHeight="16.5"/>
  <cols>
    <col min="1" max="1" width="15.50390625" style="58" customWidth="1"/>
    <col min="2" max="2" width="8.00390625" style="58" customWidth="1"/>
    <col min="3" max="3" width="10.25390625" style="58" customWidth="1"/>
    <col min="4" max="4" width="14.75390625" style="80" customWidth="1"/>
    <col min="5" max="5" width="8.375" style="58" customWidth="1"/>
    <col min="6" max="6" width="8.625" style="58" customWidth="1"/>
    <col min="7" max="7" width="9.75390625" style="58" customWidth="1"/>
    <col min="8" max="8" width="14.50390625" style="79" customWidth="1"/>
    <col min="9" max="9" width="10.625" style="74" customWidth="1"/>
    <col min="10" max="10" width="11.50390625" style="74" customWidth="1"/>
    <col min="11" max="11" width="10.625" style="74" customWidth="1"/>
    <col min="12" max="12" width="6.625" style="74" customWidth="1"/>
    <col min="13" max="13" width="12.625" style="74" customWidth="1"/>
    <col min="14" max="14" width="13.125" style="74" customWidth="1"/>
    <col min="15" max="15" width="11.00390625" style="74" customWidth="1"/>
    <col min="16" max="16" width="8.50390625" style="76" customWidth="1"/>
    <col min="17" max="17" width="11.25390625" style="74" customWidth="1"/>
    <col min="18" max="18" width="9.25390625" style="74" customWidth="1"/>
    <col min="19" max="19" width="16.375" style="74" customWidth="1"/>
    <col min="20" max="20" width="16.875" style="77" customWidth="1"/>
    <col min="21" max="16384" width="9.00390625" style="58" customWidth="1"/>
  </cols>
  <sheetData>
    <row r="1" spans="1:20" ht="31.5" customHeight="1">
      <c r="A1" s="297" t="s">
        <v>210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57"/>
    </row>
    <row r="2" spans="1:20" ht="30" customHeight="1">
      <c r="A2" s="295" t="s">
        <v>168</v>
      </c>
      <c r="B2" s="295" t="s">
        <v>169</v>
      </c>
      <c r="C2" s="295" t="s">
        <v>170</v>
      </c>
      <c r="D2" s="295" t="s">
        <v>171</v>
      </c>
      <c r="E2" s="295" t="s">
        <v>172</v>
      </c>
      <c r="F2" s="295" t="s">
        <v>173</v>
      </c>
      <c r="G2" s="302" t="s">
        <v>174</v>
      </c>
      <c r="H2" s="303" t="s">
        <v>175</v>
      </c>
      <c r="I2" s="299" t="s">
        <v>176</v>
      </c>
      <c r="J2" s="299" t="s">
        <v>177</v>
      </c>
      <c r="K2" s="298" t="s">
        <v>178</v>
      </c>
      <c r="L2" s="298"/>
      <c r="M2" s="298"/>
      <c r="N2" s="298" t="s">
        <v>179</v>
      </c>
      <c r="O2" s="299" t="s">
        <v>180</v>
      </c>
      <c r="P2" s="298" t="s">
        <v>181</v>
      </c>
      <c r="Q2" s="298"/>
      <c r="R2" s="299" t="s">
        <v>182</v>
      </c>
      <c r="S2" s="301" t="s">
        <v>189</v>
      </c>
      <c r="T2" s="300" t="s">
        <v>183</v>
      </c>
    </row>
    <row r="3" spans="1:20" ht="39" customHeight="1">
      <c r="A3" s="295"/>
      <c r="B3" s="295"/>
      <c r="C3" s="295"/>
      <c r="D3" s="296"/>
      <c r="E3" s="295"/>
      <c r="F3" s="295"/>
      <c r="G3" s="302"/>
      <c r="H3" s="303"/>
      <c r="I3" s="299"/>
      <c r="J3" s="299"/>
      <c r="K3" s="61" t="s">
        <v>184</v>
      </c>
      <c r="L3" s="62" t="s">
        <v>185</v>
      </c>
      <c r="M3" s="62" t="s">
        <v>186</v>
      </c>
      <c r="N3" s="298"/>
      <c r="O3" s="299"/>
      <c r="P3" s="298"/>
      <c r="Q3" s="298"/>
      <c r="R3" s="299"/>
      <c r="S3" s="301"/>
      <c r="T3" s="300"/>
    </row>
    <row r="4" spans="1:20" ht="27.75" customHeight="1">
      <c r="A4" s="59" t="s">
        <v>187</v>
      </c>
      <c r="B4" s="59"/>
      <c r="C4" s="59"/>
      <c r="D4" s="63"/>
      <c r="E4" s="59"/>
      <c r="F4" s="59"/>
      <c r="G4" s="60"/>
      <c r="H4" s="64">
        <f>SUM(H5:H35)</f>
        <v>13191033</v>
      </c>
      <c r="I4" s="64">
        <f>SUM(I5:I35)</f>
        <v>229380</v>
      </c>
      <c r="J4" s="64">
        <f>SUM(J5:J35)</f>
        <v>210348</v>
      </c>
      <c r="K4" s="64">
        <f>SUM(K5:K35)</f>
        <v>63060</v>
      </c>
      <c r="L4" s="64"/>
      <c r="M4" s="64">
        <f aca="true" t="shared" si="0" ref="M4:S4">SUM(M5:M35)</f>
        <v>1168860</v>
      </c>
      <c r="N4" s="64">
        <f t="shared" si="0"/>
        <v>1287041</v>
      </c>
      <c r="O4" s="65">
        <f t="shared" si="0"/>
        <v>274327</v>
      </c>
      <c r="P4" s="65">
        <f t="shared" si="0"/>
        <v>581</v>
      </c>
      <c r="Q4" s="65">
        <f t="shared" si="0"/>
        <v>348600</v>
      </c>
      <c r="R4" s="64">
        <f t="shared" si="0"/>
        <v>18000</v>
      </c>
      <c r="S4" s="81">
        <f t="shared" si="0"/>
        <v>16727589</v>
      </c>
      <c r="T4" s="102" t="s">
        <v>204</v>
      </c>
    </row>
    <row r="5" spans="1:20" s="71" customFormat="1" ht="25.5" customHeight="1">
      <c r="A5" s="168" t="s">
        <v>211</v>
      </c>
      <c r="B5" s="151" t="s">
        <v>212</v>
      </c>
      <c r="C5" s="152" t="s">
        <v>213</v>
      </c>
      <c r="D5" s="164" t="s">
        <v>214</v>
      </c>
      <c r="E5" s="164" t="s">
        <v>215</v>
      </c>
      <c r="F5" s="152">
        <v>98.12</v>
      </c>
      <c r="G5" s="154">
        <v>4009</v>
      </c>
      <c r="H5" s="155">
        <v>474641</v>
      </c>
      <c r="I5" s="156">
        <v>6300</v>
      </c>
      <c r="J5" s="156">
        <v>6876</v>
      </c>
      <c r="K5" s="158">
        <v>1578</v>
      </c>
      <c r="L5" s="158">
        <v>20</v>
      </c>
      <c r="M5" s="159">
        <v>31560</v>
      </c>
      <c r="N5" s="169">
        <v>51000</v>
      </c>
      <c r="O5" s="158">
        <v>10895</v>
      </c>
      <c r="P5" s="191">
        <v>29</v>
      </c>
      <c r="Q5" s="158">
        <f>P5*600</f>
        <v>17400</v>
      </c>
      <c r="R5" s="167">
        <v>600</v>
      </c>
      <c r="S5" s="156">
        <f>H5+I5+J5+M5+N5+O5+Q5+R5</f>
        <v>599272</v>
      </c>
      <c r="T5" s="103"/>
    </row>
    <row r="6" spans="1:20" s="71" customFormat="1" ht="25.5" customHeight="1">
      <c r="A6" s="168" t="s">
        <v>216</v>
      </c>
      <c r="B6" s="151" t="s">
        <v>212</v>
      </c>
      <c r="C6" s="152" t="s">
        <v>213</v>
      </c>
      <c r="D6" s="164" t="s">
        <v>217</v>
      </c>
      <c r="E6" s="164" t="s">
        <v>218</v>
      </c>
      <c r="F6" s="152">
        <v>98.12</v>
      </c>
      <c r="G6" s="154">
        <v>4009</v>
      </c>
      <c r="H6" s="155">
        <v>474641</v>
      </c>
      <c r="I6" s="156">
        <v>6300</v>
      </c>
      <c r="J6" s="156">
        <v>6876</v>
      </c>
      <c r="K6" s="158">
        <v>1759</v>
      </c>
      <c r="L6" s="158">
        <v>20</v>
      </c>
      <c r="M6" s="159">
        <v>35180</v>
      </c>
      <c r="N6" s="169">
        <v>51000</v>
      </c>
      <c r="O6" s="158">
        <v>10895</v>
      </c>
      <c r="P6" s="170">
        <v>17</v>
      </c>
      <c r="Q6" s="157">
        <f>P6*600</f>
        <v>10200</v>
      </c>
      <c r="R6" s="167">
        <v>600</v>
      </c>
      <c r="S6" s="156">
        <f aca="true" t="shared" si="1" ref="S6:S14">H6+I6+J6+M6+N6+O6+Q6+R6</f>
        <v>595692</v>
      </c>
      <c r="T6" s="103"/>
    </row>
    <row r="7" spans="1:20" s="101" customFormat="1" ht="25.5" customHeight="1">
      <c r="A7" s="150" t="s">
        <v>219</v>
      </c>
      <c r="B7" s="151" t="s">
        <v>212</v>
      </c>
      <c r="C7" s="152" t="s">
        <v>213</v>
      </c>
      <c r="D7" s="153" t="s">
        <v>220</v>
      </c>
      <c r="E7" s="153" t="s">
        <v>221</v>
      </c>
      <c r="F7" s="152">
        <v>99.11</v>
      </c>
      <c r="G7" s="154">
        <v>4009</v>
      </c>
      <c r="H7" s="155">
        <v>474641</v>
      </c>
      <c r="I7" s="156">
        <v>6300</v>
      </c>
      <c r="J7" s="156">
        <v>6876</v>
      </c>
      <c r="K7" s="157">
        <v>2280</v>
      </c>
      <c r="L7" s="158">
        <v>20</v>
      </c>
      <c r="M7" s="159">
        <v>46643</v>
      </c>
      <c r="N7" s="159">
        <v>51000</v>
      </c>
      <c r="O7" s="158">
        <v>10895</v>
      </c>
      <c r="P7" s="160">
        <v>21</v>
      </c>
      <c r="Q7" s="157">
        <f aca="true" t="shared" si="2" ref="Q7:Q35">P7*600</f>
        <v>12600</v>
      </c>
      <c r="R7" s="161">
        <v>600</v>
      </c>
      <c r="S7" s="156">
        <f t="shared" si="1"/>
        <v>609555</v>
      </c>
      <c r="T7" s="103"/>
    </row>
    <row r="8" spans="1:20" s="71" customFormat="1" ht="33.75" customHeight="1">
      <c r="A8" s="168" t="s">
        <v>222</v>
      </c>
      <c r="B8" s="151" t="s">
        <v>223</v>
      </c>
      <c r="C8" s="151" t="s">
        <v>224</v>
      </c>
      <c r="D8" s="153" t="s">
        <v>225</v>
      </c>
      <c r="E8" s="153" t="s">
        <v>226</v>
      </c>
      <c r="F8" s="151">
        <v>90.01</v>
      </c>
      <c r="G8" s="151">
        <v>1968</v>
      </c>
      <c r="H8" s="155">
        <v>0</v>
      </c>
      <c r="I8" s="156">
        <v>11230</v>
      </c>
      <c r="J8" s="156">
        <v>6180</v>
      </c>
      <c r="K8" s="158">
        <v>0</v>
      </c>
      <c r="L8" s="158">
        <v>24</v>
      </c>
      <c r="M8" s="159">
        <v>0</v>
      </c>
      <c r="N8" s="159">
        <v>0</v>
      </c>
      <c r="O8" s="158">
        <v>0</v>
      </c>
      <c r="P8" s="166">
        <v>0</v>
      </c>
      <c r="Q8" s="157">
        <f>P8*600</f>
        <v>0</v>
      </c>
      <c r="R8" s="192">
        <v>750</v>
      </c>
      <c r="S8" s="156">
        <f t="shared" si="1"/>
        <v>18160</v>
      </c>
      <c r="T8" s="198" t="s">
        <v>319</v>
      </c>
    </row>
    <row r="9" spans="1:20" s="71" customFormat="1" ht="25.5" customHeight="1">
      <c r="A9" s="150" t="s">
        <v>227</v>
      </c>
      <c r="B9" s="151" t="s">
        <v>212</v>
      </c>
      <c r="C9" s="152" t="s">
        <v>213</v>
      </c>
      <c r="D9" s="153" t="s">
        <v>228</v>
      </c>
      <c r="E9" s="164" t="s">
        <v>229</v>
      </c>
      <c r="F9" s="151">
        <v>97.11</v>
      </c>
      <c r="G9" s="154">
        <v>4009</v>
      </c>
      <c r="H9" s="155">
        <v>474641</v>
      </c>
      <c r="I9" s="156">
        <v>6300</v>
      </c>
      <c r="J9" s="156">
        <v>6876</v>
      </c>
      <c r="K9" s="157">
        <v>2280</v>
      </c>
      <c r="L9" s="158">
        <v>20</v>
      </c>
      <c r="M9" s="159">
        <v>36433</v>
      </c>
      <c r="N9" s="171">
        <v>51000</v>
      </c>
      <c r="O9" s="158">
        <v>10895</v>
      </c>
      <c r="P9" s="160">
        <v>21</v>
      </c>
      <c r="Q9" s="157">
        <f t="shared" si="2"/>
        <v>12600</v>
      </c>
      <c r="R9" s="161">
        <v>600</v>
      </c>
      <c r="S9" s="156">
        <f t="shared" si="1"/>
        <v>599345</v>
      </c>
      <c r="T9" s="103"/>
    </row>
    <row r="10" spans="1:20" s="71" customFormat="1" ht="25.5" customHeight="1">
      <c r="A10" s="150" t="s">
        <v>230</v>
      </c>
      <c r="B10" s="151" t="s">
        <v>212</v>
      </c>
      <c r="C10" s="152" t="s">
        <v>213</v>
      </c>
      <c r="D10" s="153" t="s">
        <v>231</v>
      </c>
      <c r="E10" s="153" t="s">
        <v>232</v>
      </c>
      <c r="F10" s="152">
        <v>99.11</v>
      </c>
      <c r="G10" s="154">
        <v>4009</v>
      </c>
      <c r="H10" s="155">
        <v>474641</v>
      </c>
      <c r="I10" s="156">
        <v>6300</v>
      </c>
      <c r="J10" s="156">
        <v>6876</v>
      </c>
      <c r="K10" s="157">
        <v>2280</v>
      </c>
      <c r="L10" s="158">
        <v>20</v>
      </c>
      <c r="M10" s="187">
        <v>29143</v>
      </c>
      <c r="N10" s="159">
        <v>51000</v>
      </c>
      <c r="O10" s="158">
        <v>10895</v>
      </c>
      <c r="P10" s="160">
        <v>21</v>
      </c>
      <c r="Q10" s="157">
        <f t="shared" si="2"/>
        <v>12600</v>
      </c>
      <c r="R10" s="161">
        <v>600</v>
      </c>
      <c r="S10" s="156">
        <f t="shared" si="1"/>
        <v>592055</v>
      </c>
      <c r="T10" s="103"/>
    </row>
    <row r="11" spans="1:20" s="71" customFormat="1" ht="25.5" customHeight="1">
      <c r="A11" s="162" t="s">
        <v>233</v>
      </c>
      <c r="B11" s="152" t="s">
        <v>223</v>
      </c>
      <c r="C11" s="152" t="s">
        <v>224</v>
      </c>
      <c r="D11" s="163" t="s">
        <v>234</v>
      </c>
      <c r="E11" s="164" t="s">
        <v>235</v>
      </c>
      <c r="F11" s="152">
        <v>103.06</v>
      </c>
      <c r="G11" s="151">
        <v>1968</v>
      </c>
      <c r="H11" s="155">
        <v>187863</v>
      </c>
      <c r="I11" s="156">
        <v>11230</v>
      </c>
      <c r="J11" s="156">
        <v>6180</v>
      </c>
      <c r="K11" s="158">
        <v>637</v>
      </c>
      <c r="L11" s="158">
        <v>24</v>
      </c>
      <c r="M11" s="187">
        <v>15288</v>
      </c>
      <c r="N11" s="159">
        <v>25500</v>
      </c>
      <c r="O11" s="165">
        <v>2483</v>
      </c>
      <c r="P11" s="166">
        <v>10</v>
      </c>
      <c r="Q11" s="157">
        <f>P11*600</f>
        <v>6000</v>
      </c>
      <c r="R11" s="167">
        <v>600</v>
      </c>
      <c r="S11" s="156">
        <f t="shared" si="1"/>
        <v>255144</v>
      </c>
      <c r="T11" s="103"/>
    </row>
    <row r="12" spans="1:20" s="71" customFormat="1" ht="25.5" customHeight="1">
      <c r="A12" s="168" t="s">
        <v>233</v>
      </c>
      <c r="B12" s="151" t="s">
        <v>212</v>
      </c>
      <c r="C12" s="152" t="s">
        <v>213</v>
      </c>
      <c r="D12" s="164" t="s">
        <v>236</v>
      </c>
      <c r="E12" s="164" t="s">
        <v>237</v>
      </c>
      <c r="F12" s="152">
        <v>98.12</v>
      </c>
      <c r="G12" s="154">
        <v>4009</v>
      </c>
      <c r="H12" s="155">
        <v>474641</v>
      </c>
      <c r="I12" s="156">
        <v>6300</v>
      </c>
      <c r="J12" s="156">
        <v>6876</v>
      </c>
      <c r="K12" s="158">
        <v>2021</v>
      </c>
      <c r="L12" s="158">
        <v>20</v>
      </c>
      <c r="M12" s="187">
        <v>40420</v>
      </c>
      <c r="N12" s="169">
        <v>51000</v>
      </c>
      <c r="O12" s="158">
        <v>10895</v>
      </c>
      <c r="P12" s="170">
        <v>17</v>
      </c>
      <c r="Q12" s="157">
        <f>P12*600</f>
        <v>10200</v>
      </c>
      <c r="R12" s="167">
        <v>600</v>
      </c>
      <c r="S12" s="156">
        <f t="shared" si="1"/>
        <v>600932</v>
      </c>
      <c r="T12" s="103"/>
    </row>
    <row r="13" spans="1:20" s="71" customFormat="1" ht="25.5" customHeight="1">
      <c r="A13" s="150" t="s">
        <v>238</v>
      </c>
      <c r="B13" s="151" t="s">
        <v>212</v>
      </c>
      <c r="C13" s="152" t="s">
        <v>213</v>
      </c>
      <c r="D13" s="153" t="s">
        <v>239</v>
      </c>
      <c r="E13" s="164" t="s">
        <v>240</v>
      </c>
      <c r="F13" s="151">
        <v>97.11</v>
      </c>
      <c r="G13" s="154">
        <v>4009</v>
      </c>
      <c r="H13" s="155">
        <v>474641</v>
      </c>
      <c r="I13" s="156">
        <v>6300</v>
      </c>
      <c r="J13" s="156">
        <v>6876</v>
      </c>
      <c r="K13" s="157">
        <v>2280</v>
      </c>
      <c r="L13" s="158">
        <v>20</v>
      </c>
      <c r="M13" s="187">
        <v>35843</v>
      </c>
      <c r="N13" s="171">
        <v>51000</v>
      </c>
      <c r="O13" s="158">
        <v>10895</v>
      </c>
      <c r="P13" s="160">
        <v>21</v>
      </c>
      <c r="Q13" s="157">
        <f t="shared" si="2"/>
        <v>12600</v>
      </c>
      <c r="R13" s="161">
        <v>600</v>
      </c>
      <c r="S13" s="156">
        <f t="shared" si="1"/>
        <v>598755</v>
      </c>
      <c r="T13" s="103"/>
    </row>
    <row r="14" spans="1:20" s="71" customFormat="1" ht="26.25" customHeight="1">
      <c r="A14" s="66" t="s">
        <v>241</v>
      </c>
      <c r="B14" s="67" t="s">
        <v>212</v>
      </c>
      <c r="C14" s="67" t="s">
        <v>213</v>
      </c>
      <c r="D14" s="72" t="s">
        <v>242</v>
      </c>
      <c r="E14" s="72" t="s">
        <v>243</v>
      </c>
      <c r="F14" s="67" t="s">
        <v>244</v>
      </c>
      <c r="G14" s="73">
        <v>4009</v>
      </c>
      <c r="H14" s="155">
        <v>474641</v>
      </c>
      <c r="I14" s="68">
        <v>6300</v>
      </c>
      <c r="J14" s="68">
        <v>6876</v>
      </c>
      <c r="K14" s="69">
        <v>2280</v>
      </c>
      <c r="L14" s="69">
        <v>20</v>
      </c>
      <c r="M14" s="187">
        <v>44643</v>
      </c>
      <c r="N14" s="68">
        <v>51000</v>
      </c>
      <c r="O14" s="69">
        <v>10895</v>
      </c>
      <c r="P14" s="70">
        <v>21</v>
      </c>
      <c r="Q14" s="157">
        <f t="shared" si="2"/>
        <v>12600</v>
      </c>
      <c r="R14" s="69">
        <v>600</v>
      </c>
      <c r="S14" s="156">
        <f t="shared" si="1"/>
        <v>607555</v>
      </c>
      <c r="T14" s="103"/>
    </row>
    <row r="15" spans="1:20" s="71" customFormat="1" ht="25.5" customHeight="1">
      <c r="A15" s="150" t="s">
        <v>245</v>
      </c>
      <c r="B15" s="151" t="s">
        <v>212</v>
      </c>
      <c r="C15" s="152" t="s">
        <v>213</v>
      </c>
      <c r="D15" s="153" t="s">
        <v>246</v>
      </c>
      <c r="E15" s="164" t="s">
        <v>247</v>
      </c>
      <c r="F15" s="152">
        <v>98.12</v>
      </c>
      <c r="G15" s="154">
        <v>4009</v>
      </c>
      <c r="H15" s="155">
        <v>474641</v>
      </c>
      <c r="I15" s="156">
        <v>6300</v>
      </c>
      <c r="J15" s="156">
        <v>6876</v>
      </c>
      <c r="K15" s="157">
        <v>2440</v>
      </c>
      <c r="L15" s="158">
        <v>20</v>
      </c>
      <c r="M15" s="187">
        <v>48800</v>
      </c>
      <c r="N15" s="159">
        <v>51000</v>
      </c>
      <c r="O15" s="158">
        <v>10895</v>
      </c>
      <c r="P15" s="160">
        <v>17</v>
      </c>
      <c r="Q15" s="157">
        <f t="shared" si="2"/>
        <v>10200</v>
      </c>
      <c r="R15" s="161">
        <v>600</v>
      </c>
      <c r="S15" s="156">
        <f aca="true" t="shared" si="3" ref="S15:S26">H15+I15+J15+M15+N15+O15+Q15+R15</f>
        <v>609312</v>
      </c>
      <c r="T15" s="103"/>
    </row>
    <row r="16" spans="1:20" s="71" customFormat="1" ht="25.5" customHeight="1">
      <c r="A16" s="168" t="s">
        <v>248</v>
      </c>
      <c r="B16" s="151" t="s">
        <v>249</v>
      </c>
      <c r="C16" s="152" t="s">
        <v>250</v>
      </c>
      <c r="D16" s="164" t="s">
        <v>251</v>
      </c>
      <c r="E16" s="164" t="s">
        <v>252</v>
      </c>
      <c r="F16" s="152">
        <v>104.01</v>
      </c>
      <c r="G16" s="154">
        <v>2400</v>
      </c>
      <c r="H16" s="155">
        <v>474641</v>
      </c>
      <c r="I16" s="156">
        <v>11230</v>
      </c>
      <c r="J16" s="156">
        <v>6180</v>
      </c>
      <c r="K16" s="158">
        <v>1668</v>
      </c>
      <c r="L16" s="158">
        <v>24</v>
      </c>
      <c r="M16" s="187">
        <v>38643</v>
      </c>
      <c r="N16" s="169">
        <v>24083</v>
      </c>
      <c r="O16" s="158">
        <v>2915</v>
      </c>
      <c r="P16" s="170">
        <v>8</v>
      </c>
      <c r="Q16" s="157">
        <f t="shared" si="2"/>
        <v>4800</v>
      </c>
      <c r="R16" s="167">
        <v>450</v>
      </c>
      <c r="S16" s="156">
        <f t="shared" si="3"/>
        <v>562942</v>
      </c>
      <c r="T16" s="103"/>
    </row>
    <row r="17" spans="1:20" s="71" customFormat="1" ht="25.5" customHeight="1">
      <c r="A17" s="150" t="s">
        <v>253</v>
      </c>
      <c r="B17" s="172" t="s">
        <v>212</v>
      </c>
      <c r="C17" s="172" t="s">
        <v>254</v>
      </c>
      <c r="D17" s="173" t="s">
        <v>255</v>
      </c>
      <c r="E17" s="174" t="s">
        <v>256</v>
      </c>
      <c r="F17" s="175">
        <v>101.08</v>
      </c>
      <c r="G17" s="176">
        <v>4009</v>
      </c>
      <c r="H17" s="155">
        <v>474641</v>
      </c>
      <c r="I17" s="177">
        <v>6300</v>
      </c>
      <c r="J17" s="177">
        <v>6876</v>
      </c>
      <c r="K17" s="158">
        <v>2280</v>
      </c>
      <c r="L17" s="158">
        <v>20</v>
      </c>
      <c r="M17" s="187">
        <v>35843</v>
      </c>
      <c r="N17" s="171">
        <v>34000</v>
      </c>
      <c r="O17" s="158">
        <v>10895</v>
      </c>
      <c r="P17" s="178">
        <v>21</v>
      </c>
      <c r="Q17" s="158">
        <f t="shared" si="2"/>
        <v>12600</v>
      </c>
      <c r="R17" s="179">
        <v>600</v>
      </c>
      <c r="S17" s="156">
        <f t="shared" si="3"/>
        <v>581755</v>
      </c>
      <c r="T17" s="103"/>
    </row>
    <row r="18" spans="1:20" s="71" customFormat="1" ht="25.5" customHeight="1">
      <c r="A18" s="150" t="s">
        <v>253</v>
      </c>
      <c r="B18" s="151" t="s">
        <v>223</v>
      </c>
      <c r="C18" s="152" t="s">
        <v>13</v>
      </c>
      <c r="D18" s="153" t="s">
        <v>257</v>
      </c>
      <c r="E18" s="164" t="s">
        <v>258</v>
      </c>
      <c r="F18" s="152" t="s">
        <v>259</v>
      </c>
      <c r="G18" s="73">
        <v>2350</v>
      </c>
      <c r="H18" s="155">
        <v>474641</v>
      </c>
      <c r="I18" s="156">
        <v>11230</v>
      </c>
      <c r="J18" s="156">
        <v>6180</v>
      </c>
      <c r="K18" s="157">
        <v>1683</v>
      </c>
      <c r="L18" s="158">
        <v>24</v>
      </c>
      <c r="M18" s="187">
        <v>40392</v>
      </c>
      <c r="N18" s="159">
        <v>51000</v>
      </c>
      <c r="O18" s="158">
        <v>2483</v>
      </c>
      <c r="P18" s="160">
        <v>8</v>
      </c>
      <c r="Q18" s="157">
        <f t="shared" si="2"/>
        <v>4800</v>
      </c>
      <c r="R18" s="161">
        <v>600</v>
      </c>
      <c r="S18" s="156">
        <f t="shared" si="3"/>
        <v>591326</v>
      </c>
      <c r="T18" s="103"/>
    </row>
    <row r="19" spans="1:20" s="71" customFormat="1" ht="25.5" customHeight="1">
      <c r="A19" s="168" t="s">
        <v>260</v>
      </c>
      <c r="B19" s="151" t="s">
        <v>212</v>
      </c>
      <c r="C19" s="151" t="s">
        <v>213</v>
      </c>
      <c r="D19" s="153" t="s">
        <v>261</v>
      </c>
      <c r="E19" s="153" t="s">
        <v>262</v>
      </c>
      <c r="F19" s="151" t="s">
        <v>244</v>
      </c>
      <c r="G19" s="151">
        <v>4009</v>
      </c>
      <c r="H19" s="155">
        <v>474641</v>
      </c>
      <c r="I19" s="156">
        <v>6300</v>
      </c>
      <c r="J19" s="156">
        <v>6876</v>
      </c>
      <c r="K19" s="158">
        <v>2280</v>
      </c>
      <c r="L19" s="158">
        <v>20</v>
      </c>
      <c r="M19" s="187">
        <v>40443</v>
      </c>
      <c r="N19" s="156">
        <v>51000</v>
      </c>
      <c r="O19" s="165">
        <v>10895</v>
      </c>
      <c r="P19" s="170">
        <v>21</v>
      </c>
      <c r="Q19" s="157">
        <f>P19*600</f>
        <v>12600</v>
      </c>
      <c r="R19" s="167">
        <v>600</v>
      </c>
      <c r="S19" s="156">
        <f t="shared" si="3"/>
        <v>603355</v>
      </c>
      <c r="T19" s="103"/>
    </row>
    <row r="20" spans="1:20" s="71" customFormat="1" ht="25.5" customHeight="1">
      <c r="A20" s="150" t="s">
        <v>263</v>
      </c>
      <c r="B20" s="151" t="s">
        <v>212</v>
      </c>
      <c r="C20" s="152" t="s">
        <v>213</v>
      </c>
      <c r="D20" s="164" t="s">
        <v>264</v>
      </c>
      <c r="E20" s="164" t="s">
        <v>265</v>
      </c>
      <c r="F20" s="152">
        <v>100.12</v>
      </c>
      <c r="G20" s="154">
        <v>4009</v>
      </c>
      <c r="H20" s="155">
        <v>474641</v>
      </c>
      <c r="I20" s="156">
        <v>6300</v>
      </c>
      <c r="J20" s="156">
        <v>6876</v>
      </c>
      <c r="K20" s="157">
        <v>2280</v>
      </c>
      <c r="L20" s="158">
        <v>20</v>
      </c>
      <c r="M20" s="187">
        <v>36643</v>
      </c>
      <c r="N20" s="159">
        <v>34000</v>
      </c>
      <c r="O20" s="158">
        <v>10895</v>
      </c>
      <c r="P20" s="180">
        <v>21</v>
      </c>
      <c r="Q20" s="157">
        <f t="shared" si="2"/>
        <v>12600</v>
      </c>
      <c r="R20" s="161">
        <v>600</v>
      </c>
      <c r="S20" s="156">
        <f t="shared" si="3"/>
        <v>582555</v>
      </c>
      <c r="T20" s="103"/>
    </row>
    <row r="21" spans="1:20" s="71" customFormat="1" ht="25.5" customHeight="1">
      <c r="A21" s="150" t="s">
        <v>266</v>
      </c>
      <c r="B21" s="151" t="s">
        <v>223</v>
      </c>
      <c r="C21" s="152" t="s">
        <v>13</v>
      </c>
      <c r="D21" s="164" t="s">
        <v>121</v>
      </c>
      <c r="E21" s="153" t="s">
        <v>267</v>
      </c>
      <c r="F21" s="152">
        <v>94.12</v>
      </c>
      <c r="G21" s="154">
        <v>2350</v>
      </c>
      <c r="H21" s="155">
        <v>187863</v>
      </c>
      <c r="I21" s="156">
        <v>11230</v>
      </c>
      <c r="J21" s="156">
        <v>6180</v>
      </c>
      <c r="K21" s="157">
        <v>3092</v>
      </c>
      <c r="L21" s="158">
        <v>24</v>
      </c>
      <c r="M21" s="187">
        <v>74208</v>
      </c>
      <c r="N21" s="159">
        <v>8500</v>
      </c>
      <c r="O21" s="158">
        <v>2483</v>
      </c>
      <c r="P21" s="160">
        <v>12</v>
      </c>
      <c r="Q21" s="157">
        <f t="shared" si="2"/>
        <v>7200</v>
      </c>
      <c r="R21" s="161">
        <v>600</v>
      </c>
      <c r="S21" s="156">
        <f t="shared" si="3"/>
        <v>298264</v>
      </c>
      <c r="T21" s="103" t="s">
        <v>318</v>
      </c>
    </row>
    <row r="22" spans="1:20" s="71" customFormat="1" ht="25.5" customHeight="1">
      <c r="A22" s="168" t="s">
        <v>266</v>
      </c>
      <c r="B22" s="151" t="s">
        <v>212</v>
      </c>
      <c r="C22" s="151" t="s">
        <v>213</v>
      </c>
      <c r="D22" s="153" t="s">
        <v>268</v>
      </c>
      <c r="E22" s="153" t="s">
        <v>269</v>
      </c>
      <c r="F22" s="151" t="s">
        <v>270</v>
      </c>
      <c r="G22" s="151">
        <v>4104</v>
      </c>
      <c r="H22" s="155">
        <v>474641</v>
      </c>
      <c r="I22" s="156">
        <v>6300</v>
      </c>
      <c r="J22" s="156">
        <v>6876</v>
      </c>
      <c r="K22" s="158">
        <v>4119</v>
      </c>
      <c r="L22" s="158">
        <v>20</v>
      </c>
      <c r="M22" s="187">
        <v>82380</v>
      </c>
      <c r="N22" s="156">
        <v>27625</v>
      </c>
      <c r="O22" s="165">
        <v>10895</v>
      </c>
      <c r="P22" s="166">
        <v>17</v>
      </c>
      <c r="Q22" s="157">
        <f>P22*600</f>
        <v>10200</v>
      </c>
      <c r="R22" s="167">
        <v>600</v>
      </c>
      <c r="S22" s="156">
        <f t="shared" si="3"/>
        <v>619517</v>
      </c>
      <c r="T22" s="103"/>
    </row>
    <row r="23" spans="1:20" s="71" customFormat="1" ht="25.5" customHeight="1">
      <c r="A23" s="168" t="s">
        <v>271</v>
      </c>
      <c r="B23" s="151" t="s">
        <v>212</v>
      </c>
      <c r="C23" s="152" t="s">
        <v>213</v>
      </c>
      <c r="D23" s="153" t="s">
        <v>272</v>
      </c>
      <c r="E23" s="153" t="s">
        <v>273</v>
      </c>
      <c r="F23" s="151">
        <v>96.12</v>
      </c>
      <c r="G23" s="154">
        <v>4009</v>
      </c>
      <c r="H23" s="155">
        <v>474641</v>
      </c>
      <c r="I23" s="156">
        <v>6300</v>
      </c>
      <c r="J23" s="156">
        <v>6876</v>
      </c>
      <c r="K23" s="158">
        <v>2280</v>
      </c>
      <c r="L23" s="158">
        <v>20</v>
      </c>
      <c r="M23" s="187">
        <v>36643</v>
      </c>
      <c r="N23" s="159">
        <v>51000</v>
      </c>
      <c r="O23" s="158">
        <v>10895</v>
      </c>
      <c r="P23" s="170">
        <v>21</v>
      </c>
      <c r="Q23" s="157">
        <f>P23*600</f>
        <v>12600</v>
      </c>
      <c r="R23" s="167">
        <v>600</v>
      </c>
      <c r="S23" s="156">
        <f t="shared" si="3"/>
        <v>599555</v>
      </c>
      <c r="T23" s="103"/>
    </row>
    <row r="24" spans="1:20" s="71" customFormat="1" ht="25.5" customHeight="1">
      <c r="A24" s="150" t="s">
        <v>274</v>
      </c>
      <c r="B24" s="151" t="s">
        <v>212</v>
      </c>
      <c r="C24" s="152" t="s">
        <v>213</v>
      </c>
      <c r="D24" s="153" t="s">
        <v>275</v>
      </c>
      <c r="E24" s="164" t="s">
        <v>276</v>
      </c>
      <c r="F24" s="152">
        <v>97.11</v>
      </c>
      <c r="G24" s="154">
        <v>4009</v>
      </c>
      <c r="H24" s="155">
        <v>474641</v>
      </c>
      <c r="I24" s="156">
        <v>6300</v>
      </c>
      <c r="J24" s="156">
        <v>6876</v>
      </c>
      <c r="K24" s="157">
        <v>2280</v>
      </c>
      <c r="L24" s="158">
        <v>20</v>
      </c>
      <c r="M24" s="187">
        <v>26643</v>
      </c>
      <c r="N24" s="171">
        <v>51000</v>
      </c>
      <c r="O24" s="158">
        <v>10895</v>
      </c>
      <c r="P24" s="160">
        <v>21</v>
      </c>
      <c r="Q24" s="157">
        <f t="shared" si="2"/>
        <v>12600</v>
      </c>
      <c r="R24" s="161">
        <v>600</v>
      </c>
      <c r="S24" s="156">
        <f t="shared" si="3"/>
        <v>589555</v>
      </c>
      <c r="T24" s="103"/>
    </row>
    <row r="25" spans="1:20" s="71" customFormat="1" ht="25.5" customHeight="1">
      <c r="A25" s="150" t="s">
        <v>277</v>
      </c>
      <c r="B25" s="151" t="s">
        <v>223</v>
      </c>
      <c r="C25" s="152" t="s">
        <v>224</v>
      </c>
      <c r="D25" s="153" t="s">
        <v>278</v>
      </c>
      <c r="E25" s="164" t="s">
        <v>279</v>
      </c>
      <c r="F25" s="151">
        <v>102.09</v>
      </c>
      <c r="G25" s="154">
        <v>1998</v>
      </c>
      <c r="H25" s="155">
        <v>474641</v>
      </c>
      <c r="I25" s="156">
        <v>11230</v>
      </c>
      <c r="J25" s="156">
        <v>6180</v>
      </c>
      <c r="K25" s="157">
        <v>1260</v>
      </c>
      <c r="L25" s="158">
        <v>24</v>
      </c>
      <c r="M25" s="187">
        <v>30240</v>
      </c>
      <c r="N25" s="171">
        <v>28333</v>
      </c>
      <c r="O25" s="158">
        <v>2483</v>
      </c>
      <c r="P25" s="160">
        <v>8</v>
      </c>
      <c r="Q25" s="157">
        <f t="shared" si="2"/>
        <v>4800</v>
      </c>
      <c r="R25" s="161">
        <v>600</v>
      </c>
      <c r="S25" s="156">
        <f t="shared" si="3"/>
        <v>558507</v>
      </c>
      <c r="T25" s="103"/>
    </row>
    <row r="26" spans="1:20" s="71" customFormat="1" ht="25.5" customHeight="1">
      <c r="A26" s="168" t="s">
        <v>280</v>
      </c>
      <c r="B26" s="151" t="s">
        <v>212</v>
      </c>
      <c r="C26" s="151" t="s">
        <v>213</v>
      </c>
      <c r="D26" s="163" t="s">
        <v>281</v>
      </c>
      <c r="E26" s="181" t="s">
        <v>282</v>
      </c>
      <c r="F26" s="151">
        <v>97.11</v>
      </c>
      <c r="G26" s="151">
        <v>4009</v>
      </c>
      <c r="H26" s="155">
        <v>474641</v>
      </c>
      <c r="I26" s="68">
        <v>6300</v>
      </c>
      <c r="J26" s="156">
        <v>6876</v>
      </c>
      <c r="K26" s="158">
        <v>2280</v>
      </c>
      <c r="L26" s="158">
        <v>20</v>
      </c>
      <c r="M26" s="187">
        <v>45643</v>
      </c>
      <c r="N26" s="169">
        <v>51000</v>
      </c>
      <c r="O26" s="165">
        <v>10895</v>
      </c>
      <c r="P26" s="170">
        <v>21</v>
      </c>
      <c r="Q26" s="157">
        <f>P26*600</f>
        <v>12600</v>
      </c>
      <c r="R26" s="167">
        <v>600</v>
      </c>
      <c r="S26" s="156">
        <f t="shared" si="3"/>
        <v>608555</v>
      </c>
      <c r="T26" s="103"/>
    </row>
    <row r="27" spans="1:20" s="71" customFormat="1" ht="25.5" customHeight="1">
      <c r="A27" s="150" t="s">
        <v>283</v>
      </c>
      <c r="B27" s="151" t="s">
        <v>212</v>
      </c>
      <c r="C27" s="152" t="s">
        <v>254</v>
      </c>
      <c r="D27" s="153" t="s">
        <v>284</v>
      </c>
      <c r="E27" s="164" t="s">
        <v>285</v>
      </c>
      <c r="F27" s="151">
        <v>96.12</v>
      </c>
      <c r="G27" s="154">
        <v>4009</v>
      </c>
      <c r="H27" s="155">
        <v>474641</v>
      </c>
      <c r="I27" s="156">
        <v>6300</v>
      </c>
      <c r="J27" s="156">
        <v>6876</v>
      </c>
      <c r="K27" s="157">
        <v>2280</v>
      </c>
      <c r="L27" s="158">
        <v>20</v>
      </c>
      <c r="M27" s="187">
        <v>45643</v>
      </c>
      <c r="N27" s="171">
        <v>51000</v>
      </c>
      <c r="O27" s="158">
        <v>10895</v>
      </c>
      <c r="P27" s="160">
        <v>21</v>
      </c>
      <c r="Q27" s="157">
        <f t="shared" si="2"/>
        <v>12600</v>
      </c>
      <c r="R27" s="161">
        <v>600</v>
      </c>
      <c r="S27" s="156">
        <f aca="true" t="shared" si="4" ref="S27:S34">H27+I27+J27+M27+N27+O27+Q27+R27</f>
        <v>608555</v>
      </c>
      <c r="T27" s="103"/>
    </row>
    <row r="28" spans="1:20" s="71" customFormat="1" ht="25.5" customHeight="1">
      <c r="A28" s="150" t="s">
        <v>286</v>
      </c>
      <c r="B28" s="151" t="s">
        <v>212</v>
      </c>
      <c r="C28" s="152" t="s">
        <v>213</v>
      </c>
      <c r="D28" s="153" t="s">
        <v>287</v>
      </c>
      <c r="E28" s="164" t="s">
        <v>288</v>
      </c>
      <c r="F28" s="152">
        <v>97.11</v>
      </c>
      <c r="G28" s="154">
        <v>7684</v>
      </c>
      <c r="H28" s="155">
        <v>474641</v>
      </c>
      <c r="I28" s="156">
        <v>11700</v>
      </c>
      <c r="J28" s="156">
        <v>10998</v>
      </c>
      <c r="K28" s="157">
        <v>2280</v>
      </c>
      <c r="L28" s="158">
        <v>20</v>
      </c>
      <c r="M28" s="187">
        <v>53843</v>
      </c>
      <c r="N28" s="171">
        <v>51000</v>
      </c>
      <c r="O28" s="158">
        <v>10895</v>
      </c>
      <c r="P28" s="160">
        <v>44</v>
      </c>
      <c r="Q28" s="157">
        <f t="shared" si="2"/>
        <v>26400</v>
      </c>
      <c r="R28" s="161">
        <v>600</v>
      </c>
      <c r="S28" s="156">
        <f t="shared" si="4"/>
        <v>640077</v>
      </c>
      <c r="T28" s="103"/>
    </row>
    <row r="29" spans="1:20" s="71" customFormat="1" ht="25.5" customHeight="1">
      <c r="A29" s="150" t="s">
        <v>289</v>
      </c>
      <c r="B29" s="151" t="s">
        <v>212</v>
      </c>
      <c r="C29" s="152" t="s">
        <v>213</v>
      </c>
      <c r="D29" s="164" t="s">
        <v>290</v>
      </c>
      <c r="E29" s="164" t="s">
        <v>291</v>
      </c>
      <c r="F29" s="151" t="s">
        <v>244</v>
      </c>
      <c r="G29" s="154">
        <v>4009</v>
      </c>
      <c r="H29" s="155">
        <v>474641</v>
      </c>
      <c r="I29" s="182">
        <v>6300</v>
      </c>
      <c r="J29" s="182">
        <v>6876</v>
      </c>
      <c r="K29" s="157">
        <v>2280</v>
      </c>
      <c r="L29" s="158">
        <v>20</v>
      </c>
      <c r="M29" s="187">
        <v>26268</v>
      </c>
      <c r="N29" s="171">
        <v>51000</v>
      </c>
      <c r="O29" s="158">
        <v>10895</v>
      </c>
      <c r="P29" s="183">
        <v>21</v>
      </c>
      <c r="Q29" s="157">
        <f t="shared" si="2"/>
        <v>12600</v>
      </c>
      <c r="R29" s="161">
        <v>600</v>
      </c>
      <c r="S29" s="156">
        <f t="shared" si="4"/>
        <v>589180</v>
      </c>
      <c r="T29" s="103"/>
    </row>
    <row r="30" spans="1:20" s="71" customFormat="1" ht="25.5" customHeight="1">
      <c r="A30" s="150" t="s">
        <v>292</v>
      </c>
      <c r="B30" s="151" t="s">
        <v>212</v>
      </c>
      <c r="C30" s="152" t="s">
        <v>213</v>
      </c>
      <c r="D30" s="153" t="s">
        <v>293</v>
      </c>
      <c r="E30" s="164" t="s">
        <v>294</v>
      </c>
      <c r="F30" s="152">
        <v>97.11</v>
      </c>
      <c r="G30" s="154">
        <v>4009</v>
      </c>
      <c r="H30" s="155">
        <v>474641</v>
      </c>
      <c r="I30" s="156">
        <v>6300</v>
      </c>
      <c r="J30" s="156">
        <v>6876</v>
      </c>
      <c r="K30" s="157">
        <v>2280</v>
      </c>
      <c r="L30" s="158">
        <v>20</v>
      </c>
      <c r="M30" s="187">
        <v>27843</v>
      </c>
      <c r="N30" s="159">
        <v>51000</v>
      </c>
      <c r="O30" s="158">
        <v>10895</v>
      </c>
      <c r="P30" s="160">
        <v>21</v>
      </c>
      <c r="Q30" s="157">
        <f t="shared" si="2"/>
        <v>12600</v>
      </c>
      <c r="R30" s="161">
        <v>600</v>
      </c>
      <c r="S30" s="156">
        <f t="shared" si="4"/>
        <v>590755</v>
      </c>
      <c r="T30" s="103"/>
    </row>
    <row r="31" spans="1:20" s="71" customFormat="1" ht="25.5" customHeight="1">
      <c r="A31" s="150" t="s">
        <v>295</v>
      </c>
      <c r="B31" s="151" t="s">
        <v>212</v>
      </c>
      <c r="C31" s="152" t="s">
        <v>213</v>
      </c>
      <c r="D31" s="153" t="s">
        <v>296</v>
      </c>
      <c r="E31" s="164" t="s">
        <v>297</v>
      </c>
      <c r="F31" s="184">
        <v>98.1</v>
      </c>
      <c r="G31" s="154">
        <v>4009</v>
      </c>
      <c r="H31" s="155">
        <v>474641</v>
      </c>
      <c r="I31" s="156">
        <v>6300</v>
      </c>
      <c r="J31" s="156">
        <v>6876</v>
      </c>
      <c r="K31" s="157">
        <v>2280</v>
      </c>
      <c r="L31" s="158">
        <v>20</v>
      </c>
      <c r="M31" s="187">
        <v>43443</v>
      </c>
      <c r="N31" s="171">
        <v>51000</v>
      </c>
      <c r="O31" s="158">
        <v>10895</v>
      </c>
      <c r="P31" s="160">
        <v>21</v>
      </c>
      <c r="Q31" s="157">
        <f t="shared" si="2"/>
        <v>12600</v>
      </c>
      <c r="R31" s="161">
        <v>600</v>
      </c>
      <c r="S31" s="156">
        <f t="shared" si="4"/>
        <v>606355</v>
      </c>
      <c r="T31" s="103"/>
    </row>
    <row r="32" spans="1:20" s="71" customFormat="1" ht="25.5" customHeight="1">
      <c r="A32" s="150" t="s">
        <v>298</v>
      </c>
      <c r="B32" s="151" t="s">
        <v>212</v>
      </c>
      <c r="C32" s="152" t="s">
        <v>254</v>
      </c>
      <c r="D32" s="153" t="s">
        <v>299</v>
      </c>
      <c r="E32" s="164" t="s">
        <v>300</v>
      </c>
      <c r="F32" s="152">
        <v>100.12</v>
      </c>
      <c r="G32" s="154">
        <v>4009</v>
      </c>
      <c r="H32" s="155">
        <v>474641</v>
      </c>
      <c r="I32" s="156">
        <v>6300</v>
      </c>
      <c r="J32" s="156">
        <v>6876</v>
      </c>
      <c r="K32" s="157">
        <v>2280</v>
      </c>
      <c r="L32" s="158">
        <v>20</v>
      </c>
      <c r="M32" s="187">
        <v>36643</v>
      </c>
      <c r="N32" s="159">
        <v>34000</v>
      </c>
      <c r="O32" s="158">
        <v>10895</v>
      </c>
      <c r="P32" s="160">
        <v>21</v>
      </c>
      <c r="Q32" s="157">
        <f t="shared" si="2"/>
        <v>12600</v>
      </c>
      <c r="R32" s="161">
        <v>600</v>
      </c>
      <c r="S32" s="156">
        <f t="shared" si="4"/>
        <v>582555</v>
      </c>
      <c r="T32" s="103"/>
    </row>
    <row r="33" spans="1:20" s="71" customFormat="1" ht="25.5" customHeight="1">
      <c r="A33" s="150" t="s">
        <v>301</v>
      </c>
      <c r="B33" s="151" t="s">
        <v>212</v>
      </c>
      <c r="C33" s="151" t="s">
        <v>213</v>
      </c>
      <c r="D33" s="153" t="s">
        <v>302</v>
      </c>
      <c r="E33" s="153" t="s">
        <v>303</v>
      </c>
      <c r="F33" s="152">
        <v>98.12</v>
      </c>
      <c r="G33" s="73">
        <v>4009</v>
      </c>
      <c r="H33" s="155">
        <v>474641</v>
      </c>
      <c r="I33" s="156">
        <v>6300</v>
      </c>
      <c r="J33" s="156">
        <v>6876</v>
      </c>
      <c r="K33" s="157">
        <v>1763</v>
      </c>
      <c r="L33" s="158">
        <v>20</v>
      </c>
      <c r="M33" s="187">
        <v>35260</v>
      </c>
      <c r="N33" s="159">
        <v>51000</v>
      </c>
      <c r="O33" s="158">
        <v>10895</v>
      </c>
      <c r="P33" s="160">
        <v>17</v>
      </c>
      <c r="Q33" s="157">
        <f t="shared" si="2"/>
        <v>10200</v>
      </c>
      <c r="R33" s="161">
        <v>600</v>
      </c>
      <c r="S33" s="156">
        <f t="shared" si="4"/>
        <v>595772</v>
      </c>
      <c r="T33" s="103"/>
    </row>
    <row r="34" spans="1:20" s="71" customFormat="1" ht="25.5" customHeight="1">
      <c r="A34" s="168" t="s">
        <v>304</v>
      </c>
      <c r="B34" s="151" t="s">
        <v>212</v>
      </c>
      <c r="C34" s="152" t="s">
        <v>213</v>
      </c>
      <c r="D34" s="164" t="s">
        <v>305</v>
      </c>
      <c r="E34" s="164" t="s">
        <v>306</v>
      </c>
      <c r="F34" s="152" t="s">
        <v>244</v>
      </c>
      <c r="G34" s="154">
        <v>7684</v>
      </c>
      <c r="H34" s="155">
        <v>474641</v>
      </c>
      <c r="I34" s="156">
        <v>11700</v>
      </c>
      <c r="J34" s="156">
        <v>10998</v>
      </c>
      <c r="K34" s="158">
        <v>2280</v>
      </c>
      <c r="L34" s="158">
        <v>20</v>
      </c>
      <c r="M34" s="187">
        <v>48243</v>
      </c>
      <c r="N34" s="169">
        <v>51000</v>
      </c>
      <c r="O34" s="158">
        <v>10895</v>
      </c>
      <c r="P34" s="170">
        <v>41</v>
      </c>
      <c r="Q34" s="157">
        <f t="shared" si="2"/>
        <v>24600</v>
      </c>
      <c r="R34" s="167">
        <v>600</v>
      </c>
      <c r="S34" s="156">
        <f t="shared" si="4"/>
        <v>632677</v>
      </c>
      <c r="T34" s="103"/>
    </row>
    <row r="35" spans="1:20" s="71" customFormat="1" ht="25.5" customHeight="1">
      <c r="A35" s="150"/>
      <c r="B35" s="151"/>
      <c r="C35" s="152"/>
      <c r="D35" s="164"/>
      <c r="E35" s="164"/>
      <c r="F35" s="152"/>
      <c r="G35" s="154"/>
      <c r="H35" s="155"/>
      <c r="I35" s="185"/>
      <c r="J35" s="185"/>
      <c r="K35" s="157"/>
      <c r="L35" s="158"/>
      <c r="M35" s="158"/>
      <c r="N35" s="159"/>
      <c r="O35" s="158"/>
      <c r="P35" s="160"/>
      <c r="Q35" s="157">
        <f t="shared" si="2"/>
        <v>0</v>
      </c>
      <c r="R35" s="161"/>
      <c r="S35" s="156">
        <f>H35+I35+J35+M35+N35+O35+Q35+R35</f>
        <v>0</v>
      </c>
      <c r="T35" s="103"/>
    </row>
    <row r="36" spans="4:13" ht="15.75">
      <c r="D36" s="58"/>
      <c r="H36" s="74"/>
      <c r="M36" s="75"/>
    </row>
    <row r="37" spans="1:13" ht="15.75">
      <c r="A37" s="78"/>
      <c r="D37" s="58"/>
      <c r="M37" s="75"/>
    </row>
    <row r="39" ht="15.75">
      <c r="S39" s="75"/>
    </row>
  </sheetData>
  <sheetProtection/>
  <mergeCells count="18">
    <mergeCell ref="T2:T3"/>
    <mergeCell ref="F2:F3"/>
    <mergeCell ref="S2:S3"/>
    <mergeCell ref="G2:G3"/>
    <mergeCell ref="H2:H3"/>
    <mergeCell ref="I2:I3"/>
    <mergeCell ref="J2:J3"/>
    <mergeCell ref="R2:R3"/>
    <mergeCell ref="C2:C3"/>
    <mergeCell ref="D2:D3"/>
    <mergeCell ref="A1:S1"/>
    <mergeCell ref="K2:M2"/>
    <mergeCell ref="N2:N3"/>
    <mergeCell ref="O2:O3"/>
    <mergeCell ref="P2:Q3"/>
    <mergeCell ref="A2:A3"/>
    <mergeCell ref="B2:B3"/>
    <mergeCell ref="E2:E3"/>
  </mergeCells>
  <printOptions/>
  <pageMargins left="0.35433070866141736" right="0.15748031496062992" top="0.27" bottom="0.3937007874015748" header="0" footer="0.11811023622047245"/>
  <pageSetup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省政府主計處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一科</dc:creator>
  <cp:keywords/>
  <dc:description/>
  <cp:lastModifiedBy>user</cp:lastModifiedBy>
  <cp:lastPrinted>2016-08-11T03:02:46Z</cp:lastPrinted>
  <dcterms:created xsi:type="dcterms:W3CDTF">1999-01-08T02:32:23Z</dcterms:created>
  <dcterms:modified xsi:type="dcterms:W3CDTF">2016-09-05T02:03:15Z</dcterms:modified>
  <cp:category/>
  <cp:version/>
  <cp:contentType/>
  <cp:contentStatus/>
</cp:coreProperties>
</file>